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42579\Desktop\"/>
    </mc:Choice>
  </mc:AlternateContent>
  <xr:revisionPtr revIDLastSave="0" documentId="13_ncr:1_{2CD4A90C-ABD1-4E2E-A19D-C34212632FDD}" xr6:coauthVersionLast="47" xr6:coauthVersionMax="47" xr10:uidLastSave="{00000000-0000-0000-0000-000000000000}"/>
  <bookViews>
    <workbookView xWindow="-120" yWindow="-120" windowWidth="29040" windowHeight="17640" firstSheet="3" activeTab="3" xr2:uid="{A78BC942-BEF3-40E6-BC17-9D483EF31D20}"/>
  </bookViews>
  <sheets>
    <sheet name="Timeline" sheetId="2" state="veryHidden" r:id="rId1"/>
    <sheet name="Table_Advisor" sheetId="1" state="veryHidden" r:id="rId2"/>
    <sheet name="Table_UM" sheetId="7" state="veryHidden" r:id="rId3"/>
    <sheet name="AIA LIFE PLANNER" sheetId="3" r:id="rId4"/>
    <sheet name="UNIT MANAGER" sheetId="5" r:id="rId5"/>
  </sheets>
  <calcPr calcId="191029" iterate="1"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7" l="1"/>
  <c r="B42" i="7" l="1"/>
  <c r="I50" i="5"/>
  <c r="I52" i="5"/>
  <c r="I53" i="5"/>
  <c r="I55" i="5"/>
  <c r="I56" i="5"/>
  <c r="I58" i="5"/>
  <c r="I59" i="5"/>
  <c r="I61" i="5"/>
  <c r="I62" i="5"/>
  <c r="I64" i="5"/>
  <c r="I65" i="5"/>
  <c r="I67" i="5"/>
  <c r="I68" i="5"/>
  <c r="I70" i="5"/>
  <c r="I71" i="5"/>
  <c r="I73" i="5"/>
  <c r="I74" i="5"/>
  <c r="I76" i="5"/>
  <c r="I77" i="5"/>
  <c r="I79" i="5"/>
  <c r="I80" i="5"/>
  <c r="I82" i="5"/>
  <c r="I83" i="5"/>
  <c r="I49" i="5"/>
  <c r="I35" i="7"/>
  <c r="X60" i="7"/>
  <c r="Y60" i="7"/>
  <c r="M3" i="7"/>
  <c r="T12" i="7" s="1"/>
  <c r="S12" i="7" s="1"/>
  <c r="R12" i="7" s="1"/>
  <c r="O11" i="7"/>
  <c r="R24" i="7" s="1"/>
  <c r="N11" i="7"/>
  <c r="Q24" i="7" s="1"/>
  <c r="M11" i="7"/>
  <c r="P24" i="7" s="1"/>
  <c r="P44" i="7" l="1"/>
  <c r="P34" i="7"/>
  <c r="P25" i="7"/>
  <c r="P54" i="7"/>
  <c r="P53" i="7"/>
  <c r="P51" i="7"/>
  <c r="P31" i="7"/>
  <c r="P42" i="7"/>
  <c r="P29" i="7"/>
  <c r="P40" i="7"/>
  <c r="P27" i="7"/>
  <c r="P39" i="7"/>
  <c r="R44" i="7"/>
  <c r="R27" i="7"/>
  <c r="R49" i="7"/>
  <c r="R58" i="7"/>
  <c r="P49" i="7"/>
  <c r="R37" i="7"/>
  <c r="R51" i="7"/>
  <c r="P58" i="7"/>
  <c r="P48" i="7"/>
  <c r="P37" i="7"/>
  <c r="P32" i="7"/>
  <c r="P55" i="7"/>
  <c r="P46" i="7"/>
  <c r="P35" i="7"/>
  <c r="Q48" i="7"/>
  <c r="Q58" i="7"/>
  <c r="R53" i="7"/>
  <c r="Q32" i="7"/>
  <c r="R29" i="7"/>
  <c r="Q27" i="7"/>
  <c r="Q49" i="7"/>
  <c r="R46" i="7"/>
  <c r="R34" i="7"/>
  <c r="Q29" i="7"/>
  <c r="Q55" i="7"/>
  <c r="R40" i="7"/>
  <c r="Q34" i="7"/>
  <c r="Q30" i="7"/>
  <c r="R28" i="7"/>
  <c r="P26" i="7"/>
  <c r="R59" i="7"/>
  <c r="R57" i="7"/>
  <c r="Q56" i="7"/>
  <c r="R52" i="7"/>
  <c r="P50" i="7"/>
  <c r="Q47" i="7"/>
  <c r="R45" i="7"/>
  <c r="P43" i="7"/>
  <c r="P41" i="7"/>
  <c r="Q38" i="7"/>
  <c r="P36" i="7"/>
  <c r="R33" i="7"/>
  <c r="Q39" i="7"/>
  <c r="R55" i="7"/>
  <c r="Q51" i="7"/>
  <c r="Q44" i="7"/>
  <c r="Q37" i="7"/>
  <c r="Q46" i="7"/>
  <c r="R30" i="7"/>
  <c r="Q26" i="7"/>
  <c r="R56" i="7"/>
  <c r="Q50" i="7"/>
  <c r="R47" i="7"/>
  <c r="Q41" i="7"/>
  <c r="R31" i="7"/>
  <c r="P30" i="7"/>
  <c r="Q28" i="7"/>
  <c r="R25" i="7"/>
  <c r="Q59" i="7"/>
  <c r="Q57" i="7"/>
  <c r="P56" i="7"/>
  <c r="R54" i="7"/>
  <c r="Q52" i="7"/>
  <c r="P47" i="7"/>
  <c r="Q45" i="7"/>
  <c r="R42" i="7"/>
  <c r="P38" i="7"/>
  <c r="R35" i="7"/>
  <c r="Q33" i="7"/>
  <c r="R26" i="7"/>
  <c r="Q53" i="7"/>
  <c r="R50" i="7"/>
  <c r="R43" i="7"/>
  <c r="R41" i="7"/>
  <c r="Q40" i="7"/>
  <c r="R36" i="7"/>
  <c r="Q43" i="7"/>
  <c r="R38" i="7"/>
  <c r="Q36" i="7"/>
  <c r="O12" i="7"/>
  <c r="R32" i="7"/>
  <c r="Q31" i="7"/>
  <c r="P28" i="7"/>
  <c r="Q25" i="7"/>
  <c r="P59" i="7"/>
  <c r="P57" i="7"/>
  <c r="Q54" i="7"/>
  <c r="P52" i="7"/>
  <c r="R48" i="7"/>
  <c r="P45" i="7"/>
  <c r="Q42" i="7"/>
  <c r="R39" i="7"/>
  <c r="Q35" i="7"/>
  <c r="P33" i="7"/>
  <c r="N12" i="7"/>
  <c r="M12" i="7"/>
  <c r="L12" i="7" s="1"/>
  <c r="P12" i="7" s="1"/>
  <c r="M4" i="7"/>
  <c r="N3" i="7"/>
  <c r="P11" i="7"/>
  <c r="Q11" i="7" s="1"/>
  <c r="R11" i="7"/>
  <c r="S11" i="7" s="1"/>
  <c r="M18" i="7" s="1"/>
  <c r="G39" i="3"/>
  <c r="H39" i="3"/>
  <c r="I39" i="3"/>
  <c r="I40" i="3"/>
  <c r="G41" i="3"/>
  <c r="H41" i="3"/>
  <c r="I41" i="3"/>
  <c r="G42" i="3"/>
  <c r="H42" i="3"/>
  <c r="I42" i="3"/>
  <c r="I43" i="3"/>
  <c r="G44" i="3"/>
  <c r="H44" i="3"/>
  <c r="I44" i="3"/>
  <c r="G45" i="3"/>
  <c r="H45" i="3"/>
  <c r="I45" i="3"/>
  <c r="I46" i="3"/>
  <c r="G47" i="3"/>
  <c r="H47" i="3"/>
  <c r="I47" i="3"/>
  <c r="G48" i="3"/>
  <c r="H48" i="3"/>
  <c r="I48" i="3"/>
  <c r="I49" i="3"/>
  <c r="G50" i="3"/>
  <c r="H50" i="3"/>
  <c r="G51" i="3"/>
  <c r="H51" i="3"/>
  <c r="G53" i="3"/>
  <c r="H53" i="3"/>
  <c r="G54" i="3"/>
  <c r="H54" i="3"/>
  <c r="G56" i="3"/>
  <c r="H56" i="3"/>
  <c r="G57" i="3"/>
  <c r="H57" i="3"/>
  <c r="G59" i="3"/>
  <c r="H59" i="3"/>
  <c r="G60" i="3"/>
  <c r="H60" i="3"/>
  <c r="G62" i="3"/>
  <c r="H62" i="3"/>
  <c r="G63" i="3"/>
  <c r="H63" i="3"/>
  <c r="G65" i="3"/>
  <c r="H65" i="3"/>
  <c r="G66" i="3"/>
  <c r="H66" i="3"/>
  <c r="G68" i="3"/>
  <c r="H68" i="3"/>
  <c r="G69" i="3"/>
  <c r="H69" i="3"/>
  <c r="G71" i="3"/>
  <c r="H71" i="3"/>
  <c r="G72" i="3"/>
  <c r="H72" i="3"/>
  <c r="G38" i="3"/>
  <c r="H38" i="3"/>
  <c r="I38" i="3"/>
  <c r="M5" i="7" l="1"/>
  <c r="M16" i="7"/>
  <c r="N4" i="7"/>
  <c r="T11" i="7"/>
  <c r="N75" i="1"/>
  <c r="N76" i="1"/>
  <c r="N77" i="1"/>
  <c r="N71" i="1"/>
  <c r="N72" i="1"/>
  <c r="N73" i="1"/>
  <c r="N74" i="1"/>
  <c r="N70" i="1"/>
  <c r="M67" i="1"/>
  <c r="N67" i="1"/>
  <c r="M68" i="1"/>
  <c r="N68" i="1"/>
  <c r="M69" i="1"/>
  <c r="N69" i="1"/>
  <c r="N66" i="1"/>
  <c r="M66" i="1"/>
  <c r="N61" i="1"/>
  <c r="N62" i="1"/>
  <c r="N60" i="1"/>
  <c r="M60" i="1"/>
  <c r="U20" i="1"/>
  <c r="U21" i="1" s="1"/>
  <c r="Q12" i="7" l="1"/>
  <c r="M20" i="7"/>
  <c r="N5" i="7"/>
  <c r="M17" i="7"/>
  <c r="N17" i="7" s="1"/>
  <c r="N16" i="7"/>
  <c r="V21" i="1"/>
  <c r="W21" i="1" s="1"/>
  <c r="Q21" i="1" s="1"/>
  <c r="J39" i="3" s="1"/>
  <c r="U22" i="1"/>
  <c r="V20" i="1"/>
  <c r="W20" i="1" s="1"/>
  <c r="Q20" i="1" s="1"/>
  <c r="J38" i="3" s="1"/>
  <c r="F36" i="7" l="1" a="1"/>
  <c r="F36" i="7" s="1"/>
  <c r="G36" i="7" s="1"/>
  <c r="L37" i="5"/>
  <c r="F24" i="7" a="1"/>
  <c r="F24" i="7" s="1"/>
  <c r="F48" i="7" a="1"/>
  <c r="G59" i="7" s="1"/>
  <c r="M21" i="7"/>
  <c r="O66" i="1"/>
  <c r="U23" i="1"/>
  <c r="V22" i="1"/>
  <c r="W22" i="1" s="1"/>
  <c r="Q22" i="1" s="1"/>
  <c r="J40" i="3" s="1"/>
  <c r="G45" i="7" l="1"/>
  <c r="G46" i="7"/>
  <c r="G47" i="7"/>
  <c r="G40" i="7"/>
  <c r="G42" i="7"/>
  <c r="G39" i="7"/>
  <c r="G41" i="7"/>
  <c r="G43" i="7"/>
  <c r="G38" i="7"/>
  <c r="G44" i="7"/>
  <c r="G37" i="7"/>
  <c r="G25" i="7"/>
  <c r="G58" i="7"/>
  <c r="G56" i="7"/>
  <c r="G55" i="7"/>
  <c r="G54" i="7"/>
  <c r="G57" i="7"/>
  <c r="F48" i="7"/>
  <c r="G48" i="7" s="1"/>
  <c r="G53" i="7"/>
  <c r="G50" i="7"/>
  <c r="G49" i="7"/>
  <c r="G51" i="7"/>
  <c r="G52" i="7"/>
  <c r="I55" i="7"/>
  <c r="I46" i="7"/>
  <c r="I47" i="7"/>
  <c r="I58" i="7"/>
  <c r="I53" i="7"/>
  <c r="I43" i="7"/>
  <c r="I41" i="7"/>
  <c r="I52" i="7"/>
  <c r="H36" i="7" a="1"/>
  <c r="H48" i="7" a="1"/>
  <c r="H48" i="7" s="1"/>
  <c r="I48" i="7" s="1"/>
  <c r="I45" i="7"/>
  <c r="J45" i="7" s="1"/>
  <c r="D70" i="5" s="1"/>
  <c r="I40" i="7"/>
  <c r="I59" i="7"/>
  <c r="J59" i="7" s="1"/>
  <c r="D84" i="5" s="1"/>
  <c r="I44" i="7"/>
  <c r="J44" i="7" s="1"/>
  <c r="D69" i="5" s="1"/>
  <c r="I57" i="7"/>
  <c r="I42" i="7"/>
  <c r="I54" i="7"/>
  <c r="I56" i="7"/>
  <c r="G26" i="7"/>
  <c r="G34" i="7"/>
  <c r="J34" i="7" s="1"/>
  <c r="D59" i="5" s="1"/>
  <c r="G27" i="7"/>
  <c r="G32" i="7"/>
  <c r="J32" i="7" s="1"/>
  <c r="D57" i="5" s="1"/>
  <c r="G31" i="7"/>
  <c r="G24" i="7"/>
  <c r="G28" i="7"/>
  <c r="G29" i="7"/>
  <c r="G30" i="7"/>
  <c r="G33" i="7"/>
  <c r="G35" i="7"/>
  <c r="J35" i="7" s="1"/>
  <c r="D60" i="5" s="1"/>
  <c r="H24" i="7" a="1"/>
  <c r="I27" i="7" s="1"/>
  <c r="I33" i="7"/>
  <c r="I34" i="7"/>
  <c r="I32" i="7"/>
  <c r="U24" i="1"/>
  <c r="V23" i="1"/>
  <c r="W23" i="1" s="1"/>
  <c r="Q23" i="1" s="1"/>
  <c r="J41" i="3" s="1"/>
  <c r="J46" i="7" l="1"/>
  <c r="D71" i="5" s="1"/>
  <c r="J47" i="7"/>
  <c r="D72" i="5" s="1"/>
  <c r="J40" i="7"/>
  <c r="D65" i="5" s="1"/>
  <c r="J42" i="7"/>
  <c r="D67" i="5" s="1"/>
  <c r="J41" i="7"/>
  <c r="D66" i="5" s="1"/>
  <c r="J56" i="7"/>
  <c r="D81" i="5" s="1"/>
  <c r="H36" i="7"/>
  <c r="I36" i="7" s="1"/>
  <c r="J36" i="7" s="1"/>
  <c r="D61" i="5" s="1"/>
  <c r="I39" i="7"/>
  <c r="J39" i="7" s="1"/>
  <c r="D64" i="5" s="1"/>
  <c r="I51" i="7"/>
  <c r="J51" i="7" s="1"/>
  <c r="D76" i="5" s="1"/>
  <c r="J54" i="7"/>
  <c r="D79" i="5" s="1"/>
  <c r="J55" i="7"/>
  <c r="D80" i="5" s="1"/>
  <c r="J43" i="7"/>
  <c r="D68" i="5" s="1"/>
  <c r="J58" i="7"/>
  <c r="D83" i="5" s="1"/>
  <c r="I28" i="7"/>
  <c r="I29" i="7"/>
  <c r="J29" i="7" s="1"/>
  <c r="D54" i="5" s="1"/>
  <c r="I31" i="7"/>
  <c r="I30" i="7"/>
  <c r="J57" i="7"/>
  <c r="D82" i="5" s="1"/>
  <c r="I37" i="7"/>
  <c r="J37" i="7" s="1"/>
  <c r="D62" i="5" s="1"/>
  <c r="I50" i="7"/>
  <c r="J50" i="7" s="1"/>
  <c r="D75" i="5" s="1"/>
  <c r="I49" i="7"/>
  <c r="J49" i="7" s="1"/>
  <c r="D74" i="5" s="1"/>
  <c r="I38" i="7"/>
  <c r="J38" i="7" s="1"/>
  <c r="D63" i="5" s="1"/>
  <c r="J53" i="7"/>
  <c r="D78" i="5" s="1"/>
  <c r="J52" i="7"/>
  <c r="D77" i="5" s="1"/>
  <c r="J30" i="7"/>
  <c r="D55" i="5" s="1"/>
  <c r="J28" i="7"/>
  <c r="D53" i="5" s="1"/>
  <c r="J48" i="7"/>
  <c r="D73" i="5" s="1"/>
  <c r="H24" i="7"/>
  <c r="I24" i="7" s="1"/>
  <c r="J24" i="7" s="1"/>
  <c r="I26" i="7"/>
  <c r="J26" i="7" s="1"/>
  <c r="D51" i="5" s="1"/>
  <c r="I25" i="7"/>
  <c r="J25" i="7" s="1"/>
  <c r="D50" i="5" s="1"/>
  <c r="J27" i="7"/>
  <c r="D52" i="5" s="1"/>
  <c r="J33" i="7"/>
  <c r="D58" i="5" s="1"/>
  <c r="J31" i="7"/>
  <c r="D56" i="5" s="1"/>
  <c r="U25" i="1"/>
  <c r="V24" i="1"/>
  <c r="W24" i="1" s="1"/>
  <c r="Q24" i="1" s="1"/>
  <c r="J42" i="3" s="1"/>
  <c r="K24" i="7" l="1"/>
  <c r="D49" i="5"/>
  <c r="D85" i="5" s="1"/>
  <c r="O67" i="1"/>
  <c r="U26" i="1"/>
  <c r="V25" i="1"/>
  <c r="W25" i="1" s="1"/>
  <c r="Q25" i="1" s="1"/>
  <c r="J43" i="3" s="1"/>
  <c r="K25" i="7" l="1"/>
  <c r="O24" i="7"/>
  <c r="U27" i="1"/>
  <c r="V26" i="1"/>
  <c r="W26" i="1" s="1"/>
  <c r="Q26" i="1" s="1"/>
  <c r="J44" i="3" s="1"/>
  <c r="S24" i="7" l="1"/>
  <c r="T24" i="7" s="1"/>
  <c r="E49" i="5"/>
  <c r="U24" i="7"/>
  <c r="O25" i="7"/>
  <c r="K26" i="7"/>
  <c r="U28" i="1"/>
  <c r="V27" i="1"/>
  <c r="W27" i="1" s="1"/>
  <c r="Q27" i="1" s="1"/>
  <c r="J45" i="3" s="1"/>
  <c r="K27" i="7" l="1"/>
  <c r="O26" i="7"/>
  <c r="S25" i="7"/>
  <c r="E50" i="5"/>
  <c r="U25" i="7"/>
  <c r="V24" i="7"/>
  <c r="F49" i="5"/>
  <c r="U29" i="1"/>
  <c r="V28" i="1"/>
  <c r="W28" i="1" s="1"/>
  <c r="Q28" i="1" s="1"/>
  <c r="J46" i="3" s="1"/>
  <c r="E51" i="5" l="1"/>
  <c r="U26" i="7"/>
  <c r="S26" i="7"/>
  <c r="T26" i="7" s="1"/>
  <c r="O27" i="7"/>
  <c r="K28" i="7"/>
  <c r="G49" i="5"/>
  <c r="W24" i="7"/>
  <c r="V25" i="7"/>
  <c r="F50" i="5"/>
  <c r="T25" i="7"/>
  <c r="Z26" i="7"/>
  <c r="O68" i="1"/>
  <c r="U30" i="1"/>
  <c r="V29" i="1"/>
  <c r="W29" i="1" s="1"/>
  <c r="Q29" i="1" s="1"/>
  <c r="J47" i="3" s="1"/>
  <c r="F51" i="5" l="1"/>
  <c r="V26" i="7"/>
  <c r="W25" i="7"/>
  <c r="G50" i="5"/>
  <c r="AE24" i="7"/>
  <c r="J49" i="5" s="1"/>
  <c r="H49" i="5"/>
  <c r="K29" i="7"/>
  <c r="O28" i="7"/>
  <c r="E52" i="5"/>
  <c r="U27" i="7"/>
  <c r="S27" i="7"/>
  <c r="T27" i="7" s="1"/>
  <c r="AA26" i="7"/>
  <c r="AC26" i="7" s="1"/>
  <c r="U31" i="1"/>
  <c r="V30" i="1"/>
  <c r="W30" i="1" s="1"/>
  <c r="Q30" i="1" s="1"/>
  <c r="J48" i="3" s="1"/>
  <c r="F52" i="5" l="1"/>
  <c r="V27" i="7"/>
  <c r="AE25" i="7"/>
  <c r="J50" i="5" s="1"/>
  <c r="H50" i="5"/>
  <c r="E53" i="5"/>
  <c r="U28" i="7"/>
  <c r="S28" i="7"/>
  <c r="K30" i="7"/>
  <c r="O29" i="7"/>
  <c r="G51" i="5"/>
  <c r="W26" i="7"/>
  <c r="AB26" i="7"/>
  <c r="AD26" i="7" s="1"/>
  <c r="I51" i="5" s="1"/>
  <c r="O69" i="1"/>
  <c r="U32" i="1"/>
  <c r="V31" i="1"/>
  <c r="W31" i="1" s="1"/>
  <c r="Q31" i="1" s="1"/>
  <c r="J49" i="3" s="1"/>
  <c r="T28" i="7" l="1"/>
  <c r="V28" i="7"/>
  <c r="F53" i="5"/>
  <c r="H51" i="5"/>
  <c r="AE26" i="7"/>
  <c r="K31" i="7"/>
  <c r="O30" i="7"/>
  <c r="G52" i="5"/>
  <c r="W27" i="7"/>
  <c r="E54" i="5"/>
  <c r="S29" i="7"/>
  <c r="T29" i="7" s="1"/>
  <c r="U29" i="7"/>
  <c r="U33" i="1"/>
  <c r="V32" i="1"/>
  <c r="W32" i="1" s="1"/>
  <c r="Q32" i="1" s="1"/>
  <c r="J50" i="3" s="1"/>
  <c r="Z29" i="7" l="1"/>
  <c r="V29" i="7"/>
  <c r="F54" i="5"/>
  <c r="AE64" i="7"/>
  <c r="J51" i="5"/>
  <c r="AE27" i="7"/>
  <c r="J52" i="5" s="1"/>
  <c r="H52" i="5"/>
  <c r="W28" i="7"/>
  <c r="G53" i="5"/>
  <c r="E55" i="5"/>
  <c r="S30" i="7"/>
  <c r="T30" i="7" s="1"/>
  <c r="U30" i="7"/>
  <c r="K32" i="7"/>
  <c r="O31" i="7"/>
  <c r="AA29" i="7"/>
  <c r="U34" i="1"/>
  <c r="V33" i="1"/>
  <c r="W33" i="1" s="1"/>
  <c r="Q33" i="1" s="1"/>
  <c r="J51" i="3" s="1"/>
  <c r="AC29" i="7" l="1"/>
  <c r="AE28" i="7"/>
  <c r="J53" i="5" s="1"/>
  <c r="H53" i="5"/>
  <c r="E56" i="5"/>
  <c r="U31" i="7"/>
  <c r="S31" i="7"/>
  <c r="K33" i="7"/>
  <c r="O32" i="7"/>
  <c r="F55" i="5"/>
  <c r="V30" i="7"/>
  <c r="W29" i="7"/>
  <c r="G54" i="5"/>
  <c r="AB29" i="7"/>
  <c r="U35" i="1"/>
  <c r="V34" i="1"/>
  <c r="W34" i="1" s="1"/>
  <c r="Q34" i="1" s="1"/>
  <c r="J52" i="3" s="1"/>
  <c r="AD29" i="7" l="1"/>
  <c r="I54" i="5" s="1"/>
  <c r="E57" i="5"/>
  <c r="S32" i="7"/>
  <c r="T32" i="7" s="1"/>
  <c r="U32" i="7"/>
  <c r="K34" i="7"/>
  <c r="O33" i="7"/>
  <c r="T31" i="7"/>
  <c r="Z32" i="7"/>
  <c r="V31" i="7"/>
  <c r="F56" i="5"/>
  <c r="G55" i="5"/>
  <c r="W30" i="7"/>
  <c r="H54" i="5"/>
  <c r="O70" i="1"/>
  <c r="U36" i="1"/>
  <c r="V35" i="1"/>
  <c r="W35" i="1" s="1"/>
  <c r="Q35" i="1" s="1"/>
  <c r="J53" i="3" s="1"/>
  <c r="AE29" i="7" l="1"/>
  <c r="J54" i="5" s="1"/>
  <c r="AE65" i="7"/>
  <c r="W31" i="7"/>
  <c r="G56" i="5"/>
  <c r="K35" i="7"/>
  <c r="O34" i="7"/>
  <c r="V32" i="7"/>
  <c r="AB32" i="7" s="1"/>
  <c r="F57" i="5"/>
  <c r="E58" i="5"/>
  <c r="U33" i="7"/>
  <c r="S33" i="7"/>
  <c r="AA32" i="7"/>
  <c r="AC32" i="7" s="1"/>
  <c r="AE30" i="7"/>
  <c r="J55" i="5" s="1"/>
  <c r="H55" i="5"/>
  <c r="U37" i="1"/>
  <c r="V36" i="1"/>
  <c r="W36" i="1" s="1"/>
  <c r="Q36" i="1" s="1"/>
  <c r="J54" i="3" s="1"/>
  <c r="W32" i="7" l="1"/>
  <c r="G57" i="5"/>
  <c r="E59" i="5"/>
  <c r="S34" i="7"/>
  <c r="T34" i="7" s="1"/>
  <c r="U34" i="7"/>
  <c r="O35" i="7"/>
  <c r="K36" i="7"/>
  <c r="T33" i="7"/>
  <c r="F58" i="5"/>
  <c r="V33" i="7"/>
  <c r="AD32" i="7"/>
  <c r="I57" i="5" s="1"/>
  <c r="AE31" i="7"/>
  <c r="J56" i="5" s="1"/>
  <c r="H56" i="5"/>
  <c r="U38" i="1"/>
  <c r="V37" i="1"/>
  <c r="W37" i="1" s="1"/>
  <c r="Q37" i="1" s="1"/>
  <c r="O36" i="7" l="1"/>
  <c r="K37" i="7"/>
  <c r="K38" i="7" s="1"/>
  <c r="K39" i="7" s="1"/>
  <c r="K40" i="7" s="1"/>
  <c r="K41" i="7" s="1"/>
  <c r="K42" i="7" s="1"/>
  <c r="K43" i="7" s="1"/>
  <c r="K44" i="7" s="1"/>
  <c r="K45" i="7" s="1"/>
  <c r="K46" i="7" s="1"/>
  <c r="K47" i="7" s="1"/>
  <c r="G58" i="5"/>
  <c r="W33" i="7"/>
  <c r="E60" i="5"/>
  <c r="U35" i="7"/>
  <c r="S35" i="7"/>
  <c r="T35" i="7" s="1"/>
  <c r="V34" i="7"/>
  <c r="F59" i="5"/>
  <c r="H57" i="5"/>
  <c r="AE32" i="7"/>
  <c r="O71" i="1"/>
  <c r="J55" i="3"/>
  <c r="U39" i="1"/>
  <c r="V38" i="1"/>
  <c r="W38" i="1" s="1"/>
  <c r="Q38" i="1" s="1"/>
  <c r="J56" i="3" s="1"/>
  <c r="O37" i="7" l="1"/>
  <c r="O38" i="7" s="1"/>
  <c r="O39" i="7" s="1"/>
  <c r="O40" i="7" s="1"/>
  <c r="O41" i="7" s="1"/>
  <c r="O42" i="7" s="1"/>
  <c r="O43" i="7" s="1"/>
  <c r="O44" i="7" s="1"/>
  <c r="O45" i="7" s="1"/>
  <c r="O46" i="7" s="1"/>
  <c r="O47" i="7" s="1"/>
  <c r="Z35" i="7"/>
  <c r="V35" i="7"/>
  <c r="F60" i="5"/>
  <c r="AE33" i="7"/>
  <c r="J58" i="5" s="1"/>
  <c r="H58" i="5"/>
  <c r="W34" i="7"/>
  <c r="G59" i="5"/>
  <c r="E61" i="5"/>
  <c r="S36" i="7"/>
  <c r="U36" i="7"/>
  <c r="AE66" i="7"/>
  <c r="J57" i="5"/>
  <c r="AA35" i="7"/>
  <c r="U40" i="1"/>
  <c r="V39" i="1"/>
  <c r="W39" i="1" s="1"/>
  <c r="Q39" i="1" s="1"/>
  <c r="J57" i="3" s="1"/>
  <c r="AC35" i="7" l="1"/>
  <c r="F61" i="5"/>
  <c r="V36" i="7"/>
  <c r="AE34" i="7"/>
  <c r="J59" i="5" s="1"/>
  <c r="H59" i="5"/>
  <c r="E62" i="5"/>
  <c r="U37" i="7"/>
  <c r="S37" i="7"/>
  <c r="T37" i="7" s="1"/>
  <c r="T36" i="7"/>
  <c r="W35" i="7"/>
  <c r="G60" i="5"/>
  <c r="AB35" i="7"/>
  <c r="U41" i="1"/>
  <c r="V40" i="1"/>
  <c r="W40" i="1" s="1"/>
  <c r="Q40" i="1" s="1"/>
  <c r="AD35" i="7" l="1"/>
  <c r="I60" i="5" s="1"/>
  <c r="H60" i="5"/>
  <c r="G61" i="5"/>
  <c r="W36" i="7"/>
  <c r="E63" i="5"/>
  <c r="S38" i="7"/>
  <c r="U38" i="7"/>
  <c r="F62" i="5"/>
  <c r="V37" i="7"/>
  <c r="O72" i="1"/>
  <c r="J58" i="3"/>
  <c r="U42" i="1"/>
  <c r="V41" i="1"/>
  <c r="W41" i="1" s="1"/>
  <c r="Q41" i="1" s="1"/>
  <c r="J59" i="3" s="1"/>
  <c r="AE35" i="7" l="1"/>
  <c r="J60" i="5" s="1"/>
  <c r="E64" i="5"/>
  <c r="S39" i="7"/>
  <c r="U39" i="7"/>
  <c r="AE36" i="7"/>
  <c r="H61" i="5"/>
  <c r="W37" i="7"/>
  <c r="G62" i="5"/>
  <c r="V38" i="7"/>
  <c r="F63" i="5"/>
  <c r="AA38" i="7"/>
  <c r="AE67" i="7"/>
  <c r="T38" i="7"/>
  <c r="Z38" i="7"/>
  <c r="AC38" i="7" s="1"/>
  <c r="U43" i="1"/>
  <c r="U44" i="1" s="1"/>
  <c r="U45" i="1" s="1"/>
  <c r="U46" i="1" s="1"/>
  <c r="U47" i="1" s="1"/>
  <c r="U48" i="1" s="1"/>
  <c r="U49" i="1" s="1"/>
  <c r="U50" i="1" s="1"/>
  <c r="U51" i="1" s="1"/>
  <c r="U52" i="1" s="1"/>
  <c r="U53" i="1" s="1"/>
  <c r="U54" i="1" s="1"/>
  <c r="U55" i="1" s="1"/>
  <c r="V42" i="1"/>
  <c r="W42" i="1" s="1"/>
  <c r="Q42" i="1" s="1"/>
  <c r="J60" i="3" s="1"/>
  <c r="AE37" i="7" l="1"/>
  <c r="J62" i="5" s="1"/>
  <c r="H62" i="5"/>
  <c r="J61" i="5"/>
  <c r="F64" i="5"/>
  <c r="V39" i="7"/>
  <c r="G63" i="5"/>
  <c r="W38" i="7"/>
  <c r="AB38" i="7"/>
  <c r="AD38" i="7" s="1"/>
  <c r="I63" i="5" s="1"/>
  <c r="T39" i="7"/>
  <c r="E65" i="5"/>
  <c r="U40" i="7"/>
  <c r="S40" i="7"/>
  <c r="T40" i="7" s="1"/>
  <c r="V43" i="1"/>
  <c r="W43" i="1" s="1"/>
  <c r="Q43" i="1" s="1"/>
  <c r="G64" i="5" l="1"/>
  <c r="W39" i="7"/>
  <c r="E66" i="5"/>
  <c r="S41" i="7"/>
  <c r="U41" i="7"/>
  <c r="H63" i="5"/>
  <c r="AE38" i="7"/>
  <c r="V40" i="7"/>
  <c r="F65" i="5"/>
  <c r="O73" i="1"/>
  <c r="J61" i="3"/>
  <c r="V44" i="1"/>
  <c r="W44" i="1" s="1"/>
  <c r="Q44" i="1" s="1"/>
  <c r="J62" i="3" s="1"/>
  <c r="V41" i="7" l="1"/>
  <c r="F66" i="5"/>
  <c r="AA41" i="7"/>
  <c r="T41" i="7"/>
  <c r="Z41" i="7"/>
  <c r="W40" i="7"/>
  <c r="G65" i="5"/>
  <c r="H64" i="5"/>
  <c r="AE39" i="7"/>
  <c r="J63" i="5"/>
  <c r="AE68" i="7"/>
  <c r="E67" i="5"/>
  <c r="U42" i="7"/>
  <c r="S42" i="7"/>
  <c r="V45" i="1"/>
  <c r="W45" i="1" s="1"/>
  <c r="Q45" i="1" s="1"/>
  <c r="J63" i="3" s="1"/>
  <c r="AC41" i="7" l="1"/>
  <c r="T42" i="7"/>
  <c r="H65" i="5"/>
  <c r="AE40" i="7"/>
  <c r="J65" i="5" s="1"/>
  <c r="F67" i="5"/>
  <c r="V42" i="7"/>
  <c r="J64" i="5"/>
  <c r="AB41" i="7"/>
  <c r="W41" i="7"/>
  <c r="G66" i="5"/>
  <c r="E68" i="5"/>
  <c r="S43" i="7"/>
  <c r="T43" i="7" s="1"/>
  <c r="U43" i="7"/>
  <c r="V46" i="1"/>
  <c r="W46" i="1" s="1"/>
  <c r="Q46" i="1" s="1"/>
  <c r="J64" i="3" s="1"/>
  <c r="AD41" i="7" l="1"/>
  <c r="I66" i="5" s="1"/>
  <c r="V43" i="7"/>
  <c r="F68" i="5"/>
  <c r="H66" i="5"/>
  <c r="Z44" i="7"/>
  <c r="G67" i="5"/>
  <c r="W42" i="7"/>
  <c r="E69" i="5"/>
  <c r="U44" i="7"/>
  <c r="S44" i="7"/>
  <c r="T44" i="7" s="1"/>
  <c r="O74" i="1"/>
  <c r="V47" i="1"/>
  <c r="W47" i="1" s="1"/>
  <c r="Q47" i="1" s="1"/>
  <c r="J65" i="3" s="1"/>
  <c r="AE41" i="7" l="1"/>
  <c r="J66" i="5" s="1"/>
  <c r="H67" i="5"/>
  <c r="AE42" i="7"/>
  <c r="AE69" i="7"/>
  <c r="V44" i="7"/>
  <c r="AB44" i="7" s="1"/>
  <c r="F69" i="5"/>
  <c r="W43" i="7"/>
  <c r="G68" i="5"/>
  <c r="E70" i="5"/>
  <c r="S45" i="7"/>
  <c r="U45" i="7"/>
  <c r="AA44" i="7"/>
  <c r="AC44" i="7" s="1"/>
  <c r="V48" i="1"/>
  <c r="W48" i="1" s="1"/>
  <c r="Q48" i="1" s="1"/>
  <c r="J66" i="3" s="1"/>
  <c r="AD44" i="7" l="1"/>
  <c r="I69" i="5" s="1"/>
  <c r="F70" i="5"/>
  <c r="V45" i="7"/>
  <c r="E71" i="5"/>
  <c r="U46" i="7"/>
  <c r="S46" i="7"/>
  <c r="T46" i="7" s="1"/>
  <c r="J67" i="5"/>
  <c r="AE43" i="7"/>
  <c r="J68" i="5" s="1"/>
  <c r="H68" i="5"/>
  <c r="W44" i="7"/>
  <c r="G69" i="5"/>
  <c r="T45" i="7"/>
  <c r="K48" i="7"/>
  <c r="V49" i="1"/>
  <c r="W49" i="1" s="1"/>
  <c r="Q49" i="1" s="1"/>
  <c r="K49" i="7" l="1"/>
  <c r="K50" i="7" s="1"/>
  <c r="K51" i="7" s="1"/>
  <c r="K52" i="7" s="1"/>
  <c r="K53" i="7" s="1"/>
  <c r="K54" i="7" s="1"/>
  <c r="K55" i="7" s="1"/>
  <c r="K56" i="7" s="1"/>
  <c r="K57" i="7" s="1"/>
  <c r="K58" i="7" s="1"/>
  <c r="K59" i="7" s="1"/>
  <c r="O48" i="7"/>
  <c r="E72" i="5"/>
  <c r="S47" i="7"/>
  <c r="U47" i="7"/>
  <c r="AA47" i="7" s="1"/>
  <c r="V46" i="7"/>
  <c r="F71" i="5"/>
  <c r="H69" i="5"/>
  <c r="AE44" i="7"/>
  <c r="G70" i="5"/>
  <c r="W45" i="7"/>
  <c r="O75" i="1"/>
  <c r="J67" i="3"/>
  <c r="V50" i="1"/>
  <c r="W50" i="1" s="1"/>
  <c r="Q50" i="1" s="1"/>
  <c r="J68" i="3" s="1"/>
  <c r="O49" i="7" l="1"/>
  <c r="O50" i="7" s="1"/>
  <c r="O51" i="7" s="1"/>
  <c r="O52" i="7" s="1"/>
  <c r="O53" i="7" s="1"/>
  <c r="O54" i="7" s="1"/>
  <c r="O55" i="7" s="1"/>
  <c r="O56" i="7" s="1"/>
  <c r="O57" i="7" s="1"/>
  <c r="O58" i="7" s="1"/>
  <c r="O59" i="7" s="1"/>
  <c r="G71" i="5"/>
  <c r="W46" i="7"/>
  <c r="E73" i="5"/>
  <c r="U48" i="7"/>
  <c r="S48" i="7"/>
  <c r="F72" i="5"/>
  <c r="V47" i="7"/>
  <c r="AE45" i="7"/>
  <c r="H70" i="5"/>
  <c r="T47" i="7"/>
  <c r="Z47" i="7"/>
  <c r="AC47" i="7" s="1"/>
  <c r="J69" i="5"/>
  <c r="AE70" i="7"/>
  <c r="V51" i="1"/>
  <c r="W51" i="1" s="1"/>
  <c r="Q51" i="1" s="1"/>
  <c r="J69" i="3" s="1"/>
  <c r="J70" i="5" l="1"/>
  <c r="E74" i="5"/>
  <c r="U49" i="7"/>
  <c r="S49" i="7"/>
  <c r="T49" i="7" s="1"/>
  <c r="T48" i="7"/>
  <c r="AE46" i="7"/>
  <c r="J71" i="5" s="1"/>
  <c r="H71" i="5"/>
  <c r="W47" i="7"/>
  <c r="G72" i="5"/>
  <c r="AB47" i="7"/>
  <c r="AD47" i="7" s="1"/>
  <c r="I72" i="5" s="1"/>
  <c r="F73" i="5"/>
  <c r="V48" i="7"/>
  <c r="V52" i="1"/>
  <c r="W52" i="1" s="1"/>
  <c r="Q52" i="1" s="1"/>
  <c r="H72" i="5" l="1"/>
  <c r="AE47" i="7"/>
  <c r="V49" i="7"/>
  <c r="F74" i="5"/>
  <c r="E75" i="5"/>
  <c r="U50" i="7"/>
  <c r="S50" i="7"/>
  <c r="G73" i="5"/>
  <c r="W48" i="7"/>
  <c r="O76" i="1"/>
  <c r="J70" i="3"/>
  <c r="V53" i="1"/>
  <c r="W53" i="1" s="1"/>
  <c r="Q53" i="1" s="1"/>
  <c r="J71" i="3" s="1"/>
  <c r="F75" i="5" l="1"/>
  <c r="V50" i="7"/>
  <c r="AA50" i="7"/>
  <c r="G74" i="5"/>
  <c r="W49" i="7"/>
  <c r="J72" i="5"/>
  <c r="AE71" i="7"/>
  <c r="T50" i="7"/>
  <c r="Z50" i="7"/>
  <c r="E76" i="5"/>
  <c r="U51" i="7"/>
  <c r="S51" i="7"/>
  <c r="AE48" i="7"/>
  <c r="H73" i="5"/>
  <c r="O77" i="1"/>
  <c r="V55" i="1"/>
  <c r="W55" i="1" s="1"/>
  <c r="Q55" i="1" s="1"/>
  <c r="J73" i="3" s="1"/>
  <c r="V54" i="1"/>
  <c r="W54" i="1" s="1"/>
  <c r="Q54" i="1" s="1"/>
  <c r="J72" i="3" s="1"/>
  <c r="AC50" i="7" l="1"/>
  <c r="E77" i="5"/>
  <c r="U52" i="7"/>
  <c r="S52" i="7"/>
  <c r="T52" i="7" s="1"/>
  <c r="T51" i="7"/>
  <c r="F76" i="5"/>
  <c r="V51" i="7"/>
  <c r="H74" i="5"/>
  <c r="AE49" i="7"/>
  <c r="J74" i="5" s="1"/>
  <c r="J73" i="5"/>
  <c r="AB50" i="7"/>
  <c r="W50" i="7"/>
  <c r="G75" i="5"/>
  <c r="O60" i="1"/>
  <c r="S60" i="1" s="1"/>
  <c r="O61" i="1"/>
  <c r="S61" i="1" s="1"/>
  <c r="O62" i="1"/>
  <c r="S62" i="1" s="1"/>
  <c r="AD50" i="7" l="1"/>
  <c r="I75" i="5" s="1"/>
  <c r="E78" i="5"/>
  <c r="U53" i="7"/>
  <c r="S53" i="7"/>
  <c r="F77" i="5"/>
  <c r="V52" i="7"/>
  <c r="H75" i="5"/>
  <c r="G76" i="5"/>
  <c r="W51" i="7"/>
  <c r="S63" i="1"/>
  <c r="Q17" i="3" s="1"/>
  <c r="AE50" i="7" l="1"/>
  <c r="J75" i="5" s="1"/>
  <c r="T53" i="7"/>
  <c r="Z53" i="7"/>
  <c r="W52" i="7"/>
  <c r="G77" i="5"/>
  <c r="V53" i="7"/>
  <c r="F78" i="5"/>
  <c r="AA53" i="7"/>
  <c r="E79" i="5"/>
  <c r="S54" i="7"/>
  <c r="U54" i="7"/>
  <c r="H76" i="5"/>
  <c r="AE51" i="7"/>
  <c r="AE72" i="7"/>
  <c r="P56" i="1"/>
  <c r="H10" i="1"/>
  <c r="H12" i="1" s="1"/>
  <c r="G17" i="3"/>
  <c r="E80" i="5" l="1"/>
  <c r="S55" i="7"/>
  <c r="T55" i="7" s="1"/>
  <c r="U55" i="7"/>
  <c r="AB53" i="7"/>
  <c r="G78" i="5"/>
  <c r="W53" i="7"/>
  <c r="AE52" i="7"/>
  <c r="J77" i="5" s="1"/>
  <c r="H77" i="5"/>
  <c r="J76" i="5"/>
  <c r="F79" i="5"/>
  <c r="V54" i="7"/>
  <c r="AC53" i="7"/>
  <c r="T54" i="7"/>
  <c r="H14" i="1"/>
  <c r="J7" i="1" s="1"/>
  <c r="L20" i="1"/>
  <c r="L54" i="1"/>
  <c r="L51" i="1"/>
  <c r="L48" i="1"/>
  <c r="K45" i="1"/>
  <c r="K42" i="1"/>
  <c r="K39" i="1"/>
  <c r="K36" i="1"/>
  <c r="K33" i="1"/>
  <c r="I12" i="1"/>
  <c r="J12" i="1" s="1"/>
  <c r="K12" i="1" s="1"/>
  <c r="M31" i="1" s="1"/>
  <c r="K21" i="1"/>
  <c r="K54" i="1"/>
  <c r="K51" i="1"/>
  <c r="L25" i="1"/>
  <c r="L50" i="1"/>
  <c r="L47" i="1"/>
  <c r="L44" i="1"/>
  <c r="L41" i="1"/>
  <c r="L38" i="1"/>
  <c r="L35" i="1"/>
  <c r="L32" i="1"/>
  <c r="L28" i="1"/>
  <c r="K25" i="1"/>
  <c r="K53" i="1"/>
  <c r="K50" i="1"/>
  <c r="K47" i="1"/>
  <c r="K44" i="1"/>
  <c r="K41" i="1"/>
  <c r="K38" i="1"/>
  <c r="K35" i="1"/>
  <c r="L31" i="1"/>
  <c r="K28" i="1"/>
  <c r="L21" i="1"/>
  <c r="L34" i="1"/>
  <c r="K31" i="1"/>
  <c r="L24" i="1"/>
  <c r="L55" i="1"/>
  <c r="L52" i="1"/>
  <c r="L49" i="1"/>
  <c r="L46" i="1"/>
  <c r="L43" i="1"/>
  <c r="L40" i="1"/>
  <c r="K37" i="1"/>
  <c r="K34" i="1"/>
  <c r="L27" i="1"/>
  <c r="L23" i="1"/>
  <c r="K20" i="1"/>
  <c r="K55" i="1"/>
  <c r="K52" i="1"/>
  <c r="K49" i="1"/>
  <c r="K46" i="1"/>
  <c r="K43" i="1"/>
  <c r="L30" i="1"/>
  <c r="K27" i="1"/>
  <c r="K23" i="1"/>
  <c r="K22" i="1"/>
  <c r="L42" i="1"/>
  <c r="L39" i="1"/>
  <c r="L36" i="1"/>
  <c r="L33" i="1"/>
  <c r="K30" i="1"/>
  <c r="K26" i="1"/>
  <c r="L22" i="1"/>
  <c r="L53" i="1"/>
  <c r="K48" i="1"/>
  <c r="L45" i="1"/>
  <c r="K40" i="1"/>
  <c r="L37" i="1"/>
  <c r="K32" i="1"/>
  <c r="L29" i="1"/>
  <c r="K24" i="1"/>
  <c r="K29" i="1"/>
  <c r="L26" i="1"/>
  <c r="Q30" i="3" l="1"/>
  <c r="J52" i="1"/>
  <c r="G79" i="5"/>
  <c r="W54" i="7"/>
  <c r="AD53" i="7"/>
  <c r="I78" i="5" s="1"/>
  <c r="H78" i="5"/>
  <c r="E81" i="5"/>
  <c r="U56" i="7"/>
  <c r="S56" i="7"/>
  <c r="V55" i="7"/>
  <c r="F80" i="5"/>
  <c r="D70" i="3"/>
  <c r="E67" i="3"/>
  <c r="F58" i="3"/>
  <c r="F52" i="3"/>
  <c r="E65" i="3"/>
  <c r="F59" i="3"/>
  <c r="E50" i="3"/>
  <c r="E44" i="3"/>
  <c r="E41" i="3"/>
  <c r="E73" i="3"/>
  <c r="F64" i="3"/>
  <c r="E46" i="3"/>
  <c r="E71" i="3"/>
  <c r="E57" i="3"/>
  <c r="I14" i="1"/>
  <c r="J14" i="1" s="1"/>
  <c r="K14" i="1" s="1"/>
  <c r="F55" i="3"/>
  <c r="F51" i="3"/>
  <c r="F48" i="3"/>
  <c r="F41" i="3"/>
  <c r="F70" i="3"/>
  <c r="E53" i="3"/>
  <c r="F46" i="3"/>
  <c r="F43" i="3"/>
  <c r="E60" i="3"/>
  <c r="E54" i="3"/>
  <c r="J35" i="1"/>
  <c r="E48" i="3"/>
  <c r="E45" i="3"/>
  <c r="E38" i="3"/>
  <c r="F67" i="3"/>
  <c r="F49" i="3"/>
  <c r="E43" i="3"/>
  <c r="J24" i="1"/>
  <c r="E58" i="3"/>
  <c r="F54" i="3"/>
  <c r="J34" i="1"/>
  <c r="F45" i="3"/>
  <c r="F73" i="3"/>
  <c r="E56" i="3"/>
  <c r="F50" i="3"/>
  <c r="E69" i="3"/>
  <c r="E63" i="3"/>
  <c r="F63" i="3"/>
  <c r="F57" i="3"/>
  <c r="E61" i="3"/>
  <c r="E52" i="3"/>
  <c r="F42" i="3"/>
  <c r="E59" i="3"/>
  <c r="F53" i="3"/>
  <c r="E72" i="3"/>
  <c r="F66" i="3"/>
  <c r="E47" i="3"/>
  <c r="E66" i="3"/>
  <c r="F60" i="3"/>
  <c r="E64" i="3"/>
  <c r="E55" i="3"/>
  <c r="E49" i="3"/>
  <c r="E62" i="3"/>
  <c r="F56" i="3"/>
  <c r="E39" i="3"/>
  <c r="F69" i="3"/>
  <c r="F72" i="3"/>
  <c r="E42" i="3"/>
  <c r="F40" i="3"/>
  <c r="E40" i="3"/>
  <c r="E70" i="3"/>
  <c r="F61" i="3"/>
  <c r="F39" i="3"/>
  <c r="E68" i="3"/>
  <c r="F62" i="3"/>
  <c r="E51" i="3"/>
  <c r="F38" i="3"/>
  <c r="J37" i="1"/>
  <c r="J25" i="1"/>
  <c r="K69" i="1"/>
  <c r="G49" i="3"/>
  <c r="J69" i="1"/>
  <c r="F47" i="3"/>
  <c r="J46" i="1"/>
  <c r="J23" i="1"/>
  <c r="J49" i="1"/>
  <c r="J40" i="1"/>
  <c r="J75" i="1"/>
  <c r="F65" i="3"/>
  <c r="J76" i="1"/>
  <c r="F68" i="3"/>
  <c r="J36" i="1"/>
  <c r="J77" i="1"/>
  <c r="F71" i="3"/>
  <c r="J68" i="1"/>
  <c r="F44" i="3"/>
  <c r="J38" i="1"/>
  <c r="J41" i="1"/>
  <c r="J32" i="1"/>
  <c r="J43" i="1"/>
  <c r="J55" i="1"/>
  <c r="J31" i="1"/>
  <c r="J44" i="1"/>
  <c r="J21" i="1"/>
  <c r="J48" i="1"/>
  <c r="J53" i="1"/>
  <c r="J54" i="1"/>
  <c r="J22" i="1"/>
  <c r="J20" i="1"/>
  <c r="J47" i="1"/>
  <c r="J45" i="1"/>
  <c r="J27" i="1"/>
  <c r="J50" i="1"/>
  <c r="J29" i="1"/>
  <c r="J51" i="1"/>
  <c r="J28" i="1"/>
  <c r="J33" i="1"/>
  <c r="J39" i="1"/>
  <c r="J26" i="1"/>
  <c r="J42" i="1"/>
  <c r="J30" i="1"/>
  <c r="J61" i="1"/>
  <c r="J70" i="1"/>
  <c r="J71" i="1"/>
  <c r="J66" i="1"/>
  <c r="J60" i="1"/>
  <c r="J72" i="1"/>
  <c r="J73" i="1"/>
  <c r="J74" i="1"/>
  <c r="J62" i="1"/>
  <c r="J67" i="1"/>
  <c r="M40" i="1"/>
  <c r="O37" i="1"/>
  <c r="O48" i="1"/>
  <c r="O32" i="1"/>
  <c r="R32" i="1" s="1"/>
  <c r="O43" i="1"/>
  <c r="R26" i="1"/>
  <c r="O38" i="1"/>
  <c r="O49" i="1"/>
  <c r="M34" i="1"/>
  <c r="O36" i="1"/>
  <c r="O47" i="1"/>
  <c r="O34" i="1"/>
  <c r="O45" i="1"/>
  <c r="M52" i="1"/>
  <c r="O44" i="1"/>
  <c r="O33" i="1"/>
  <c r="R30" i="1"/>
  <c r="O42" i="1"/>
  <c r="O53" i="1"/>
  <c r="M37" i="1"/>
  <c r="O35" i="1"/>
  <c r="O46" i="1"/>
  <c r="O54" i="1"/>
  <c r="R29" i="1"/>
  <c r="O52" i="1"/>
  <c r="O41" i="1"/>
  <c r="R27" i="1"/>
  <c r="O50" i="1"/>
  <c r="O39" i="1"/>
  <c r="O51" i="1"/>
  <c r="O40" i="1"/>
  <c r="R53" i="1"/>
  <c r="O55" i="1"/>
  <c r="R20" i="1"/>
  <c r="M25" i="1"/>
  <c r="K56" i="1"/>
  <c r="M55" i="1"/>
  <c r="M28" i="1"/>
  <c r="M46" i="1"/>
  <c r="M49" i="1"/>
  <c r="M43" i="1"/>
  <c r="M22" i="1"/>
  <c r="N22" i="1"/>
  <c r="N34" i="1"/>
  <c r="N46" i="1"/>
  <c r="N25" i="1"/>
  <c r="N37" i="1"/>
  <c r="N49" i="1"/>
  <c r="N28" i="1"/>
  <c r="N40" i="1"/>
  <c r="N52" i="1"/>
  <c r="N31" i="1"/>
  <c r="N43" i="1"/>
  <c r="N55" i="1"/>
  <c r="L56" i="1"/>
  <c r="AE53" i="7" l="1"/>
  <c r="J78" i="5" s="1"/>
  <c r="V56" i="7"/>
  <c r="AB56" i="7" s="1"/>
  <c r="F81" i="5"/>
  <c r="AA56" i="7"/>
  <c r="AE73" i="7"/>
  <c r="G80" i="5"/>
  <c r="W55" i="7"/>
  <c r="E82" i="5"/>
  <c r="S57" i="7"/>
  <c r="U57" i="7"/>
  <c r="AE54" i="7"/>
  <c r="H79" i="5"/>
  <c r="T56" i="7"/>
  <c r="Z56" i="7"/>
  <c r="H52" i="3"/>
  <c r="D60" i="3"/>
  <c r="D45" i="3"/>
  <c r="D39" i="3"/>
  <c r="D42" i="3"/>
  <c r="I62" i="3"/>
  <c r="D68" i="3"/>
  <c r="E74" i="3"/>
  <c r="I53" i="3"/>
  <c r="I61" i="3"/>
  <c r="H40" i="3"/>
  <c r="I52" i="3"/>
  <c r="I50" i="3"/>
  <c r="D44" i="3"/>
  <c r="D63" i="3"/>
  <c r="D62" i="3"/>
  <c r="D58" i="3"/>
  <c r="D43" i="3"/>
  <c r="H64" i="3"/>
  <c r="K44" i="3"/>
  <c r="H49" i="3"/>
  <c r="I68" i="3"/>
  <c r="G40" i="3"/>
  <c r="K38" i="3"/>
  <c r="K45" i="3"/>
  <c r="I71" i="3"/>
  <c r="D57" i="3"/>
  <c r="D65" i="3"/>
  <c r="D49" i="3"/>
  <c r="D67" i="3"/>
  <c r="D55" i="3"/>
  <c r="D48" i="3"/>
  <c r="D56" i="3"/>
  <c r="I73" i="3"/>
  <c r="I59" i="3"/>
  <c r="I55" i="3"/>
  <c r="D51" i="3"/>
  <c r="D38" i="3"/>
  <c r="D73" i="3"/>
  <c r="D41" i="3"/>
  <c r="D52" i="3"/>
  <c r="I64" i="3"/>
  <c r="I70" i="3"/>
  <c r="G52" i="3"/>
  <c r="D46" i="3"/>
  <c r="D40" i="3"/>
  <c r="D61" i="3"/>
  <c r="D54" i="3"/>
  <c r="D64" i="3"/>
  <c r="H73" i="3"/>
  <c r="I58" i="3"/>
  <c r="I56" i="3"/>
  <c r="D66" i="3"/>
  <c r="K50" i="3"/>
  <c r="K48" i="3"/>
  <c r="F74" i="3"/>
  <c r="G64" i="3"/>
  <c r="K71" i="3"/>
  <c r="K47" i="3"/>
  <c r="I67" i="3"/>
  <c r="D69" i="3"/>
  <c r="D72" i="3"/>
  <c r="D50" i="3"/>
  <c r="D53" i="3"/>
  <c r="D47" i="3"/>
  <c r="D71" i="3"/>
  <c r="D59" i="3"/>
  <c r="R51" i="1"/>
  <c r="I69" i="3"/>
  <c r="L71" i="1"/>
  <c r="H55" i="3"/>
  <c r="R42" i="1"/>
  <c r="I60" i="3"/>
  <c r="R36" i="1"/>
  <c r="I54" i="3"/>
  <c r="L67" i="1"/>
  <c r="H43" i="3"/>
  <c r="K68" i="1"/>
  <c r="G46" i="3"/>
  <c r="K72" i="1"/>
  <c r="G58" i="3"/>
  <c r="L73" i="1"/>
  <c r="H61" i="3"/>
  <c r="J56" i="1"/>
  <c r="R54" i="1"/>
  <c r="I72" i="3"/>
  <c r="R33" i="1"/>
  <c r="I51" i="3"/>
  <c r="K77" i="1"/>
  <c r="G73" i="3"/>
  <c r="R39" i="1"/>
  <c r="I57" i="3"/>
  <c r="K76" i="1"/>
  <c r="G70" i="3"/>
  <c r="L76" i="1"/>
  <c r="H70" i="3"/>
  <c r="L72" i="1"/>
  <c r="H58" i="3"/>
  <c r="K67" i="1"/>
  <c r="G43" i="3"/>
  <c r="R44" i="1"/>
  <c r="R45" i="1"/>
  <c r="I63" i="3"/>
  <c r="L68" i="1"/>
  <c r="H46" i="3"/>
  <c r="K73" i="1"/>
  <c r="G61" i="3"/>
  <c r="K71" i="1"/>
  <c r="G55" i="3"/>
  <c r="L75" i="1"/>
  <c r="H67" i="3"/>
  <c r="K75" i="1"/>
  <c r="G67" i="3"/>
  <c r="R47" i="1"/>
  <c r="I65" i="3"/>
  <c r="R48" i="1"/>
  <c r="I66" i="3"/>
  <c r="M75" i="1"/>
  <c r="R41" i="1"/>
  <c r="M73" i="1"/>
  <c r="K62" i="1"/>
  <c r="K74" i="1"/>
  <c r="M77" i="1"/>
  <c r="M61" i="1"/>
  <c r="M70" i="1"/>
  <c r="L62" i="1"/>
  <c r="L74" i="1"/>
  <c r="R31" i="1"/>
  <c r="L69" i="1"/>
  <c r="L70" i="1"/>
  <c r="L61" i="1"/>
  <c r="R55" i="1"/>
  <c r="L77" i="1"/>
  <c r="L60" i="1"/>
  <c r="L66" i="1"/>
  <c r="R35" i="1"/>
  <c r="M71" i="1"/>
  <c r="K61" i="1"/>
  <c r="K70" i="1"/>
  <c r="K60" i="1"/>
  <c r="K66" i="1"/>
  <c r="R50" i="1"/>
  <c r="M76" i="1"/>
  <c r="M62" i="1"/>
  <c r="M74" i="1"/>
  <c r="P75" i="1"/>
  <c r="R38" i="1"/>
  <c r="M72" i="1"/>
  <c r="R52" i="1"/>
  <c r="R49" i="1"/>
  <c r="R37" i="1"/>
  <c r="O56" i="1"/>
  <c r="R34" i="1"/>
  <c r="R40" i="1"/>
  <c r="R43" i="1"/>
  <c r="R25" i="1"/>
  <c r="R21" i="1"/>
  <c r="R46" i="1"/>
  <c r="R22" i="1"/>
  <c r="M56" i="1"/>
  <c r="R28" i="1"/>
  <c r="N56" i="1"/>
  <c r="AE55" i="7" l="1"/>
  <c r="J80" i="5" s="1"/>
  <c r="H80" i="5"/>
  <c r="J79" i="5"/>
  <c r="E83" i="5"/>
  <c r="S58" i="7"/>
  <c r="T58" i="7" s="1"/>
  <c r="U58" i="7"/>
  <c r="E84" i="5"/>
  <c r="S59" i="7"/>
  <c r="T59" i="7" s="1"/>
  <c r="U59" i="7"/>
  <c r="F82" i="5"/>
  <c r="V57" i="7"/>
  <c r="AC56" i="7"/>
  <c r="AD56" i="7" s="1"/>
  <c r="I81" i="5" s="1"/>
  <c r="T57" i="7"/>
  <c r="W56" i="7"/>
  <c r="G81" i="5"/>
  <c r="K72" i="3"/>
  <c r="K43" i="3"/>
  <c r="K73" i="3"/>
  <c r="K66" i="3"/>
  <c r="D74" i="3"/>
  <c r="K69" i="3"/>
  <c r="K61" i="3"/>
  <c r="K57" i="3"/>
  <c r="K65" i="3"/>
  <c r="K54" i="3"/>
  <c r="K60" i="3"/>
  <c r="K70" i="3"/>
  <c r="K62" i="3"/>
  <c r="K56" i="3"/>
  <c r="H74" i="3"/>
  <c r="K58" i="3"/>
  <c r="G74" i="3"/>
  <c r="I74" i="3"/>
  <c r="K53" i="3"/>
  <c r="K40" i="3"/>
  <c r="K55" i="3"/>
  <c r="K59" i="3"/>
  <c r="K51" i="3"/>
  <c r="K39" i="3"/>
  <c r="K67" i="3"/>
  <c r="K68" i="3"/>
  <c r="K63" i="3"/>
  <c r="P77" i="1"/>
  <c r="P68" i="1"/>
  <c r="K46" i="3"/>
  <c r="P70" i="1"/>
  <c r="K52" i="3"/>
  <c r="P69" i="1"/>
  <c r="K49" i="3"/>
  <c r="P74" i="1"/>
  <c r="K64" i="3"/>
  <c r="P62" i="1"/>
  <c r="R62" i="1" s="1"/>
  <c r="P61" i="1"/>
  <c r="R61" i="1" s="1"/>
  <c r="P72" i="1"/>
  <c r="P71" i="1"/>
  <c r="P76" i="1"/>
  <c r="P66" i="1"/>
  <c r="P73" i="1"/>
  <c r="R23" i="1"/>
  <c r="Z59" i="7" l="1"/>
  <c r="V58" i="7"/>
  <c r="F83" i="5"/>
  <c r="AA59" i="7"/>
  <c r="V59" i="7"/>
  <c r="F84" i="5"/>
  <c r="F85" i="5" s="1"/>
  <c r="G82" i="5"/>
  <c r="W57" i="7"/>
  <c r="H81" i="5"/>
  <c r="AE56" i="7"/>
  <c r="K41" i="3"/>
  <c r="P67" i="1"/>
  <c r="P60" i="1"/>
  <c r="R60" i="1" s="1"/>
  <c r="R63" i="1" s="1"/>
  <c r="R24" i="1"/>
  <c r="Q56" i="1"/>
  <c r="J74" i="3" s="1"/>
  <c r="AC59" i="7" l="1"/>
  <c r="G84" i="5"/>
  <c r="W59" i="7"/>
  <c r="AB59" i="7"/>
  <c r="J81" i="5"/>
  <c r="AE74" i="7"/>
  <c r="H82" i="5"/>
  <c r="AE57" i="7"/>
  <c r="W58" i="7"/>
  <c r="G83" i="5"/>
  <c r="L17" i="3"/>
  <c r="R56" i="1"/>
  <c r="K42" i="3"/>
  <c r="W60" i="7" l="1"/>
  <c r="W62" i="7" s="1"/>
  <c r="J30" i="5" s="1"/>
  <c r="AD59" i="7"/>
  <c r="I84" i="5" s="1"/>
  <c r="I85" i="5" s="1"/>
  <c r="J82" i="5"/>
  <c r="H84" i="5"/>
  <c r="AE58" i="7"/>
  <c r="J83" i="5" s="1"/>
  <c r="H83" i="5"/>
  <c r="G85" i="5"/>
  <c r="K74" i="3"/>
  <c r="J5" i="1"/>
  <c r="I7" i="1" s="1"/>
  <c r="I5" i="1"/>
  <c r="H5" i="1"/>
  <c r="AE59" i="7" l="1"/>
  <c r="AE60" i="7" s="1"/>
  <c r="AD60" i="7"/>
  <c r="W64" i="7" s="1"/>
  <c r="O30" i="5" s="1"/>
  <c r="H85" i="5"/>
  <c r="M30" i="3"/>
  <c r="H7" i="1"/>
  <c r="J84" i="5" l="1"/>
  <c r="J85" i="5" s="1"/>
  <c r="AE75" i="7"/>
  <c r="G7" i="1"/>
  <c r="E30" i="3" s="1"/>
  <c r="I30"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<sst xmlns="http://schemas.openxmlformats.org/spreadsheetml/2006/main" count="640" uniqueCount="220">
  <si>
    <t>Quarterly Net ANP</t>
  </si>
  <si>
    <t>PPB Rate</t>
  </si>
  <si>
    <t>ANP</t>
  </si>
  <si>
    <t>2M &amp; Above</t>
  </si>
  <si>
    <t>1.5M - 1.99M</t>
  </si>
  <si>
    <t>1M - 1.49M</t>
  </si>
  <si>
    <t>500K - 999.99K</t>
  </si>
  <si>
    <t>300K - 499.99K</t>
  </si>
  <si>
    <t>150K - 299.99K</t>
  </si>
  <si>
    <t>0 - 149.99K</t>
  </si>
  <si>
    <t>Premier Production Bonus</t>
  </si>
  <si>
    <t>Table 1 - ANP Bonus</t>
  </si>
  <si>
    <t>Table 2 - Policy Count Bonus</t>
  </si>
  <si>
    <t>Quarterly Net Cases</t>
  </si>
  <si>
    <t>Cases</t>
  </si>
  <si>
    <t>0 - 2</t>
  </si>
  <si>
    <t>3 - 4</t>
  </si>
  <si>
    <t>5 - 6</t>
  </si>
  <si>
    <t>7 - 8</t>
  </si>
  <si>
    <t>9 &amp; Above</t>
  </si>
  <si>
    <t>PA Month</t>
  </si>
  <si>
    <t>Multiplier</t>
  </si>
  <si>
    <t>January</t>
  </si>
  <si>
    <t>February</t>
  </si>
  <si>
    <t>March</t>
  </si>
  <si>
    <t>April</t>
  </si>
  <si>
    <t>May</t>
  </si>
  <si>
    <t>June</t>
  </si>
  <si>
    <t>July</t>
  </si>
  <si>
    <t>August</t>
  </si>
  <si>
    <t>September</t>
  </si>
  <si>
    <t>October</t>
  </si>
  <si>
    <t>November</t>
  </si>
  <si>
    <t>December</t>
  </si>
  <si>
    <t>FYC</t>
  </si>
  <si>
    <t>RYC</t>
  </si>
  <si>
    <t>Quality Business Bonus</t>
  </si>
  <si>
    <t>2YR Persistency Rate</t>
  </si>
  <si>
    <t>Persistency</t>
  </si>
  <si>
    <t>QBB Bonus</t>
  </si>
  <si>
    <t>95% &amp; Up</t>
  </si>
  <si>
    <t>92% - 94.9%</t>
  </si>
  <si>
    <t>88% - 91.9%</t>
  </si>
  <si>
    <t>85% - 87.9%</t>
  </si>
  <si>
    <t>Advisor Referral Bonus</t>
  </si>
  <si>
    <t>Requirements:</t>
  </si>
  <si>
    <t>Persistency - 82.5%</t>
  </si>
  <si>
    <t>No Zero Month - Policy Cnt Bonus</t>
  </si>
  <si>
    <t>Fast Start Multiplier for New Recruit</t>
  </si>
  <si>
    <t>Activities</t>
  </si>
  <si>
    <t>Monday</t>
  </si>
  <si>
    <t>Tuesday</t>
  </si>
  <si>
    <t>Wednesday</t>
  </si>
  <si>
    <t>Thursday</t>
  </si>
  <si>
    <t>Friday</t>
  </si>
  <si>
    <t>Saturday</t>
  </si>
  <si>
    <t>Sunday</t>
  </si>
  <si>
    <t>Advisor ACS 2.1</t>
  </si>
  <si>
    <t>Table and Formulas</t>
  </si>
  <si>
    <t>User Interface (UI)</t>
  </si>
  <si>
    <t>User Experience (UX)</t>
  </si>
  <si>
    <t>Final Checking</t>
  </si>
  <si>
    <t>Unit Manager ACS 2.1</t>
  </si>
  <si>
    <t>Training</t>
  </si>
  <si>
    <t>ASG Conference</t>
  </si>
  <si>
    <t>Year-End
Party</t>
  </si>
  <si>
    <t>QR
Planning</t>
  </si>
  <si>
    <t>Back To Base</t>
  </si>
  <si>
    <t>ACC Report</t>
  </si>
  <si>
    <t>ARP Bonus</t>
  </si>
  <si>
    <t>Recruit's Count</t>
  </si>
  <si>
    <t>Total Recruits FYC</t>
  </si>
  <si>
    <t xml:space="preserve"> </t>
  </si>
  <si>
    <t>MONTH</t>
  </si>
  <si>
    <t>CASES</t>
  </si>
  <si>
    <t>EST ANP</t>
  </si>
  <si>
    <t>PPB_ANP</t>
  </si>
  <si>
    <t>PPB_CC</t>
  </si>
  <si>
    <t>QBB</t>
  </si>
  <si>
    <t>ARP</t>
  </si>
  <si>
    <t>TOTAL EARNINGS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</si>
  <si>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</si>
  <si>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</si>
  <si>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</si>
  <si>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</si>
  <si>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</si>
  <si>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</si>
  <si>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</si>
  <si>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</si>
  <si>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</si>
  <si>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</si>
  <si>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</si>
  <si>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</si>
  <si>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</si>
  <si>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</si>
  <si>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</si>
  <si>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</si>
  <si>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</si>
  <si>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</si>
  <si>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</si>
  <si>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</si>
  <si>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</si>
  <si>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</si>
  <si>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</si>
  <si>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</si>
  <si>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</si>
  <si>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</si>
  <si>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</si>
  <si>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</si>
  <si>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</si>
  <si>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</si>
  <si>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</si>
  <si>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</si>
  <si>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</si>
  <si>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</si>
  <si>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</si>
  <si>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</si>
  <si>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TOTAL</t>
  </si>
  <si>
    <t>LEADS</t>
  </si>
  <si>
    <t>APPOINTMENTS</t>
  </si>
  <si>
    <t>CLOSED CASES</t>
  </si>
  <si>
    <t>TARGET INCOME</t>
  </si>
  <si>
    <t>Holiday</t>
  </si>
  <si>
    <t>Ave. Case Size</t>
  </si>
  <si>
    <t>Case Count</t>
  </si>
  <si>
    <t>Weekly</t>
  </si>
  <si>
    <t>Base Commission</t>
  </si>
  <si>
    <t>PRESENTATIONS</t>
  </si>
  <si>
    <t>ANNUAL BASE COMMISSION</t>
  </si>
  <si>
    <t>OTHER BONUSES</t>
  </si>
  <si>
    <t>ADVISOR REFFERAL PROGRAM</t>
  </si>
  <si>
    <t>PER MONTH</t>
  </si>
  <si>
    <t>PBB Rate</t>
  </si>
  <si>
    <t>PBB Bonus</t>
  </si>
  <si>
    <t>YEAR 1</t>
  </si>
  <si>
    <t>YEAR 2</t>
  </si>
  <si>
    <t>YEAR 3</t>
  </si>
  <si>
    <t>Q1</t>
  </si>
  <si>
    <t>Q2</t>
  </si>
  <si>
    <t>Q3</t>
  </si>
  <si>
    <t>Q4</t>
  </si>
  <si>
    <t>Annual Mode</t>
  </si>
  <si>
    <t>Considerations:</t>
  </si>
  <si>
    <t>YEAR</t>
  </si>
  <si>
    <t>QUARTER</t>
  </si>
  <si>
    <t>CUM NR</t>
  </si>
  <si>
    <t>ARP BONUS</t>
  </si>
  <si>
    <t>OTHER BONUES</t>
  </si>
  <si>
    <t>UM-Monthly Direct Production Incentive (UM-MDPI)</t>
  </si>
  <si>
    <t>Tenured</t>
  </si>
  <si>
    <t>New</t>
  </si>
  <si>
    <t>Quality Achievement Bonus (QAB)</t>
  </si>
  <si>
    <t>QAB Rate</t>
  </si>
  <si>
    <t>Net ANP</t>
  </si>
  <si>
    <t>300,000 &amp; Above</t>
  </si>
  <si>
    <t>Below 300,000</t>
  </si>
  <si>
    <t>Leader Development Benefits</t>
  </si>
  <si>
    <t>Quality Business Bonus (QBB)</t>
  </si>
  <si>
    <t>2 YR Unit Persistency</t>
  </si>
  <si>
    <t>% Bonus on RYC</t>
  </si>
  <si>
    <t>MANPOWER</t>
  </si>
  <si>
    <t>AR</t>
  </si>
  <si>
    <t>Target Achievement Bonus (TAB)</t>
  </si>
  <si>
    <t>Persistecy FTQ</t>
  </si>
  <si>
    <t>Ave Quarter's PA</t>
  </si>
  <si>
    <t>Net Team ANP</t>
  </si>
  <si>
    <t>Team ANP</t>
  </si>
  <si>
    <t>% Bonus on Unit FYC</t>
  </si>
  <si>
    <t>6,000,000 &amp; Above</t>
  </si>
  <si>
    <t>4,000,000 - 5,999,999</t>
  </si>
  <si>
    <t>3,000,000 - 3,999,999</t>
  </si>
  <si>
    <t>2,000,000 - 2,999,999</t>
  </si>
  <si>
    <t>1,500,000 - 1,999,999</t>
  </si>
  <si>
    <t>0 - 1,499,999</t>
  </si>
  <si>
    <t>Manpower</t>
  </si>
  <si>
    <t>Case Rate</t>
  </si>
  <si>
    <t>Case Size</t>
  </si>
  <si>
    <t>Target Monthly Income</t>
  </si>
  <si>
    <t>Required FYC</t>
  </si>
  <si>
    <t>Required ANP</t>
  </si>
  <si>
    <t>Commission Rate</t>
  </si>
  <si>
    <t>Overrides</t>
  </si>
  <si>
    <t>Overrides Rate</t>
  </si>
  <si>
    <t>FYC Gap</t>
  </si>
  <si>
    <t>ANP Gap</t>
  </si>
  <si>
    <t>OVERRIDE</t>
  </si>
  <si>
    <t>QAB</t>
  </si>
  <si>
    <t>TAB</t>
  </si>
  <si>
    <t>Ave New Agent FYC</t>
  </si>
  <si>
    <t>New Recruits Goal</t>
  </si>
  <si>
    <t>ANNUAL</t>
  </si>
  <si>
    <t>PA</t>
  </si>
  <si>
    <t>Year 2 and 3 Agents</t>
  </si>
  <si>
    <t>SEQ_2</t>
  </si>
  <si>
    <t>NR_2</t>
  </si>
  <si>
    <t>NR_3</t>
  </si>
  <si>
    <t>NR_1</t>
  </si>
  <si>
    <t>SEQ_1</t>
  </si>
  <si>
    <t>CUM_NR</t>
  </si>
  <si>
    <t>TAB_ANP</t>
  </si>
  <si>
    <t>TAB_AVE PA</t>
  </si>
  <si>
    <t>TAB_FYC</t>
  </si>
  <si>
    <t>TAB (%)</t>
  </si>
  <si>
    <t>TOTAL ANNUAL  AVERAGE OVERRIDES</t>
  </si>
  <si>
    <t>NEW RECRUIT</t>
  </si>
  <si>
    <t>TOTAL MANPOWER</t>
  </si>
  <si>
    <t>ANNUAL AVE OVERRIDE</t>
  </si>
  <si>
    <t>ANNUAL AVE BONUSES</t>
  </si>
  <si>
    <t>OTHER BONUSES (ANNUAL AVERAGE)</t>
  </si>
  <si>
    <t>Input your desired number of ARP recruits per month.</t>
  </si>
  <si>
    <t>TOTAL POTENTIAL INCOME</t>
  </si>
  <si>
    <t>Achieve Total New Recruit Goal on Year 1</t>
  </si>
  <si>
    <t>Achieve Total New Recruit Goal Year-on-Year</t>
  </si>
  <si>
    <t xml:space="preserve"> Input your desired Target Monthly Income.</t>
  </si>
  <si>
    <t xml:space="preserve">                     Dropdown Button</t>
  </si>
  <si>
    <t xml:space="preserve"> Input your desired Target Override Income.</t>
  </si>
  <si>
    <t>Input Your Current Manpower</t>
  </si>
  <si>
    <t>Input Your Current Activity Ratio</t>
  </si>
  <si>
    <t>Input Your Current Ave Case Rate</t>
  </si>
  <si>
    <t>Input Your Current Ave Case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</si>
</sst>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409]dd\-mmm\-yy;@"/>
    <numFmt numFmtId="165" formatCode="[$PHP]\ #,##0.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1"/>
      <name val="AIA Everest Condensed"/>
      <family val="3"/>
    </font>
    <font>
      <sz val="11"/>
      <color theme="0"/>
      <name val="AIA Everest Condensed"/>
      <family val="3"/>
    </font>
    <font>
      <sz val="14"/>
      <color theme="1"/>
      <name val="AIA Everest Condensed"/>
      <family val="3"/>
    </font>
    <font>
      <b/>
      <sz val="14"/>
      <color theme="3" tint="-0.249977111117893"/>
      <name val="AIA Everest Condensed"/>
      <family val="3"/>
    </font>
    <font>
      <b/>
      <sz val="11"/>
      <color theme="3" tint="-0.249977111117893"/>
      <name val="Calibri"/>
      <family val="2"/>
      <scheme val="minor"/>
    </font>
    <font>
      <b/>
      <sz val="16"/>
      <color rgb="FFD31145"/>
      <name val="AIA Everest Condensed"/>
      <family val="3"/>
    </font>
    <font>
      <sz val="11"/>
      <color theme="3" tint="-0.249977111117893"/>
      <name val="AIA Everest Condensed"/>
      <family val="3"/>
    </font>
    <font>
      <b/>
      <sz val="13"/>
      <color rgb="FF009999"/>
      <name val="AIA Everest Condensed"/>
      <family val="3"/>
    </font>
    <font>
      <b/>
      <sz val="22"/>
      <color theme="3" tint="-0.249977111117893"/>
      <name val="AIA Everest Condensed"/>
      <family val="3"/>
    </font>
    <font>
      <sz val="28"/>
      <color theme="0"/>
      <name val="AIA Everest Condensed"/>
      <family val="3"/>
    </font>
    <font>
      <sz val="12"/>
      <color theme="1"/>
      <name val="AIA Everest Condensed"/>
      <family val="3"/>
    </font>
    <font>
      <sz val="14"/>
      <color theme="3" tint="-0.249977111117893"/>
      <name val="AIA Everest Condensed"/>
      <family val="3"/>
    </font>
    <font>
      <b/>
      <sz val="16"/>
      <color theme="2" tint="-0.749992370372631"/>
      <name val="AIA Everest Condensed"/>
      <family val="3"/>
    </font>
    <font>
      <i/>
      <sz val="11"/>
      <color theme="1"/>
      <name val="AIA Everest Condensed"/>
      <family val="3"/>
    </font>
    <font>
      <sz val="10"/>
      <color theme="3" tint="-0.249977111117893"/>
      <name val="AIA Everest Condensed"/>
      <family val="3"/>
    </font>
  </fonts>
  <fills count="16">
    <fill>
      <patternFill patternType="none"/>
    </fill>
    <fill>
      <patternFill patternType="gray125"/>
    </fill>
    <fill>
      <patternFill patternType="solid">
        <fgColor rgb="FFD31145"/>
        <bgColor indexed="64"/>
      </patternFill>
    </fill>
    <fill>
      <patternFill patternType="solid">
        <fgColor rgb="FF0070C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rgb="FFFFFF00"/>
        <bgColor indexed="64"/>
      </patternFill>
    </fill>
    <fill>
      <patternFill patternType="solid">
        <fgColor rgb="FFA7E0EB"/>
        <bgColor indexed="64"/>
      </patternFill>
    </fill>
    <fill>
      <patternFill patternType="solid">
        <fgColor rgb="FFFFF9F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bottom style="double">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top/>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9" fontId="0" fillId="0" borderId="0" xfId="0" applyNumberFormat="1" applyAlignment="1">
      <alignment horizontal="center" vertical="center"/>
    </xf>
    <xf numFmtId="4" fontId="0" fillId="0" borderId="0" xfId="0" applyNumberFormat="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3" fillId="5"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0" fontId="0" fillId="2" borderId="0" xfId="0" applyFill="1"/>
    <xf numFmtId="0" fontId="6" fillId="0" borderId="0" xfId="0" applyFont="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0" fillId="0" borderId="0" xfId="0" applyFill="1"/>
    <xf numFmtId="0" fontId="7" fillId="4" borderId="0" xfId="0" applyFont="1" applyFill="1" applyAlignment="1">
      <alignment horizontal="center" vertical="center"/>
    </xf>
    <xf numFmtId="0" fontId="4" fillId="2" borderId="0" xfId="0" applyFont="1" applyFill="1"/>
    <xf numFmtId="9" fontId="0" fillId="0" borderId="0" xfId="1" applyFont="1" applyAlignment="1">
      <alignment horizontal="center" vertical="center"/>
    </xf>
    <xf numFmtId="3" fontId="0" fillId="0" borderId="0" xfId="0" applyNumberFormat="1" applyAlignment="1">
      <alignment horizontal="center" vertical="center"/>
    </xf>
    <xf numFmtId="3" fontId="0" fillId="0" borderId="0" xfId="0" applyNumberFormat="1" applyAlignment="1">
      <alignment horizontal="center"/>
    </xf>
    <xf numFmtId="1" fontId="0" fillId="0" borderId="1" xfId="0" applyNumberFormat="1" applyBorder="1" applyAlignment="1">
      <alignment horizontal="center" vertical="center"/>
    </xf>
    <xf numFmtId="0" fontId="4" fillId="9" borderId="0" xfId="0" applyFont="1" applyFill="1" applyAlignment="1">
      <alignment horizontal="center"/>
    </xf>
    <xf numFmtId="0" fontId="0" fillId="10" borderId="0" xfId="0" applyFill="1" applyAlignment="1">
      <alignment horizontal="center" vertical="center"/>
    </xf>
    <xf numFmtId="0" fontId="0" fillId="7" borderId="1" xfId="0" applyFill="1" applyBorder="1" applyAlignment="1">
      <alignment vertical="center"/>
    </xf>
    <xf numFmtId="0" fontId="0" fillId="8" borderId="1" xfId="0" applyFill="1" applyBorder="1" applyAlignment="1">
      <alignment vertical="center"/>
    </xf>
    <xf numFmtId="0" fontId="0" fillId="0" borderId="0" xfId="0" applyAlignment="1">
      <alignment vertical="center"/>
    </xf>
    <xf numFmtId="0" fontId="0" fillId="0" borderId="0" xfId="0" applyBorder="1"/>
    <xf numFmtId="0" fontId="0" fillId="0" borderId="0" xfId="0" applyFill="1" applyBorder="1"/>
    <xf numFmtId="0" fontId="0" fillId="11" borderId="0" xfId="0" applyFill="1" applyBorder="1"/>
    <xf numFmtId="0" fontId="0" fillId="12" borderId="0" xfId="0" applyFill="1"/>
    <xf numFmtId="0" fontId="8" fillId="0" borderId="0" xfId="0" applyFont="1" applyBorder="1"/>
    <xf numFmtId="0" fontId="0" fillId="0" borderId="17" xfId="0" applyBorder="1"/>
    <xf numFmtId="0" fontId="9" fillId="0" borderId="0" xfId="0" applyFont="1" applyBorder="1" applyAlignment="1">
      <alignment horizontal="centerContinuous"/>
    </xf>
    <xf numFmtId="0" fontId="10" fillId="0" borderId="0" xfId="0" applyFont="1" applyBorder="1" applyAlignment="1">
      <alignment horizontal="centerContinuous"/>
    </xf>
    <xf numFmtId="0" fontId="0" fillId="2" borderId="0" xfId="0" applyFill="1" applyBorder="1"/>
    <xf numFmtId="0" fontId="3" fillId="0" borderId="0" xfId="0" applyFont="1" applyAlignment="1">
      <alignment horizontal="center" vertical="center"/>
    </xf>
    <xf numFmtId="4" fontId="0" fillId="0" borderId="0" xfId="0" applyNumberFormat="1"/>
    <xf numFmtId="4" fontId="0" fillId="0" borderId="0" xfId="0" applyNumberFormat="1" applyAlignment="1">
      <alignment horizontal="center"/>
    </xf>
    <xf numFmtId="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3" fontId="0" fillId="0" borderId="0" xfId="0" applyNumberFormat="1" applyFill="1" applyAlignment="1">
      <alignment horizontal="center" vertical="center"/>
    </xf>
    <xf numFmtId="3" fontId="4" fillId="9" borderId="0" xfId="0" applyNumberFormat="1" applyFont="1" applyFill="1" applyAlignment="1">
      <alignment horizontal="center"/>
    </xf>
    <xf numFmtId="4" fontId="4" fillId="9" borderId="0" xfId="0" applyNumberFormat="1" applyFont="1" applyFill="1" applyAlignment="1">
      <alignment horizontal="center"/>
    </xf>
    <xf numFmtId="0" fontId="0" fillId="8" borderId="0" xfId="0" applyFill="1" applyBorder="1"/>
    <xf numFmtId="0" fontId="0" fillId="8" borderId="0" xfId="0" applyFill="1"/>
    <xf numFmtId="0" fontId="0" fillId="8" borderId="17" xfId="0" applyFill="1" applyBorder="1"/>
    <xf numFmtId="0" fontId="3" fillId="0" borderId="0" xfId="0" applyFont="1" applyAlignment="1">
      <alignment horizontal="left" vertical="center"/>
    </xf>
    <xf numFmtId="0" fontId="0" fillId="13" borderId="0" xfId="0" applyFill="1" applyAlignment="1">
      <alignment horizontal="center" vertical="center"/>
    </xf>
    <xf numFmtId="0" fontId="4" fillId="4" borderId="0" xfId="0" applyFont="1" applyFill="1" applyBorder="1" applyAlignment="1">
      <alignment horizontal="center" vertical="center"/>
    </xf>
    <xf numFmtId="0" fontId="3" fillId="0" borderId="0" xfId="0" applyFont="1" applyAlignment="1">
      <alignment horizontal="center"/>
    </xf>
    <xf numFmtId="0" fontId="3" fillId="0" borderId="0" xfId="0" applyFont="1" applyFill="1" applyAlignment="1">
      <alignment horizontal="center"/>
    </xf>
    <xf numFmtId="3" fontId="6" fillId="0" borderId="0" xfId="0" applyNumberFormat="1" applyFont="1" applyAlignment="1">
      <alignment horizontal="center" vertical="center"/>
    </xf>
    <xf numFmtId="3" fontId="7" fillId="9" borderId="0" xfId="0" applyNumberFormat="1" applyFont="1" applyFill="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1" fillId="8" borderId="0" xfId="0" applyFont="1" applyFill="1" applyBorder="1" applyAlignment="1">
      <alignment vertical="center"/>
    </xf>
    <xf numFmtId="0" fontId="0" fillId="0" borderId="17" xfId="0" applyBorder="1" applyAlignment="1">
      <alignment horizontal="center"/>
    </xf>
    <xf numFmtId="9" fontId="0" fillId="0" borderId="0" xfId="0" applyNumberFormat="1" applyAlignment="1">
      <alignment horizontal="center"/>
    </xf>
    <xf numFmtId="0" fontId="4" fillId="2" borderId="0" xfId="0" applyFont="1" applyFill="1" applyAlignment="1">
      <alignment horizontal="center" vertical="center"/>
    </xf>
    <xf numFmtId="0" fontId="3" fillId="0" borderId="0" xfId="0" applyFont="1"/>
    <xf numFmtId="10" fontId="0" fillId="0" borderId="0" xfId="0" applyNumberFormat="1" applyAlignment="1">
      <alignment horizontal="center"/>
    </xf>
    <xf numFmtId="10" fontId="0" fillId="0" borderId="0" xfId="0" applyNumberFormat="1" applyAlignment="1">
      <alignment horizontal="center" vertical="center"/>
    </xf>
    <xf numFmtId="0" fontId="0" fillId="0" borderId="0" xfId="0" applyFill="1" applyBorder="1" applyAlignment="1">
      <alignment horizontal="center"/>
    </xf>
    <xf numFmtId="0" fontId="4" fillId="4" borderId="0" xfId="0" applyFont="1" applyFill="1" applyAlignment="1">
      <alignment horizontal="center" vertical="center"/>
    </xf>
    <xf numFmtId="0" fontId="2" fillId="4" borderId="0" xfId="0" applyFont="1" applyFill="1"/>
    <xf numFmtId="0" fontId="2" fillId="4" borderId="0" xfId="0" applyFont="1" applyFill="1" applyAlignment="1">
      <alignment horizontal="center" vertical="center"/>
    </xf>
    <xf numFmtId="4" fontId="4" fillId="9" borderId="0" xfId="0" applyNumberFormat="1" applyFont="1" applyFill="1" applyAlignment="1">
      <alignment horizontal="center" vertical="center"/>
    </xf>
    <xf numFmtId="4" fontId="3" fillId="0" borderId="0" xfId="0" applyNumberFormat="1" applyFont="1" applyAlignment="1">
      <alignment horizontal="center"/>
    </xf>
    <xf numFmtId="9" fontId="3" fillId="0" borderId="0" xfId="0" applyNumberFormat="1" applyFont="1" applyAlignment="1">
      <alignment horizontal="center"/>
    </xf>
    <xf numFmtId="0" fontId="0" fillId="0" borderId="0" xfId="0" applyAlignment="1">
      <alignment horizontal="center" vertical="center"/>
    </xf>
    <xf numFmtId="0" fontId="4" fillId="3" borderId="0" xfId="0" applyFont="1" applyFill="1" applyAlignment="1">
      <alignment horizontal="center" vertical="center"/>
    </xf>
    <xf numFmtId="4" fontId="3" fillId="10" borderId="0" xfId="0" applyNumberFormat="1" applyFont="1" applyFill="1" applyAlignment="1">
      <alignment horizontal="center" vertical="center"/>
    </xf>
    <xf numFmtId="4" fontId="3" fillId="10" borderId="0" xfId="0" applyNumberFormat="1" applyFont="1" applyFill="1" applyAlignment="1">
      <alignment horizont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0" fillId="6" borderId="8" xfId="0" applyFill="1" applyBorder="1" applyAlignment="1">
      <alignment horizontal="center" vertical="center"/>
    </xf>
    <xf numFmtId="0" fontId="0" fillId="6" borderId="6"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3" borderId="0" xfId="0" applyFont="1" applyFill="1" applyAlignment="1">
      <alignment horizontal="center" vertical="center"/>
    </xf>
    <xf numFmtId="165" fontId="13" fillId="0" borderId="11"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1" fontId="11" fillId="0" borderId="18"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18"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0" xfId="0" applyFont="1" applyFill="1" applyBorder="1" applyAlignment="1">
      <alignment horizontal="center" vertical="center"/>
    </xf>
    <xf numFmtId="0" fontId="15" fillId="2" borderId="0" xfId="0" applyFont="1" applyFill="1" applyBorder="1" applyAlignment="1">
      <alignment horizontal="center" vertical="center"/>
    </xf>
    <xf numFmtId="4" fontId="3" fillId="14" borderId="0" xfId="0" applyNumberFormat="1" applyFont="1" applyFill="1" applyAlignment="1">
      <alignment horizontal="center"/>
    </xf>
    <xf numFmtId="0" fontId="7" fillId="3" borderId="0" xfId="0" applyFont="1" applyFill="1" applyAlignment="1">
      <alignment horizontal="center" vertical="center"/>
    </xf>
    <xf numFmtId="0" fontId="15" fillId="0" borderId="0" xfId="0" applyFont="1" applyFill="1" applyBorder="1" applyAlignment="1">
      <alignment horizontal="center" vertical="center"/>
    </xf>
    <xf numFmtId="0" fontId="3" fillId="10" borderId="0" xfId="0" applyFont="1" applyFill="1" applyAlignment="1">
      <alignment horizontal="center" vertical="center"/>
    </xf>
    <xf numFmtId="4" fontId="4" fillId="2" borderId="0" xfId="0" applyNumberFormat="1" applyFont="1" applyFill="1" applyAlignment="1">
      <alignment horizontal="center" vertical="center"/>
    </xf>
    <xf numFmtId="0" fontId="0" fillId="0" borderId="0" xfId="0" applyAlignment="1">
      <alignment horizontal="center" wrapText="1"/>
    </xf>
    <xf numFmtId="2" fontId="0" fillId="0" borderId="0" xfId="0" applyNumberFormat="1" applyAlignment="1">
      <alignment horizontal="center" vertical="center"/>
    </xf>
    <xf numFmtId="165" fontId="14" fillId="15" borderId="11" xfId="0" applyNumberFormat="1" applyFont="1" applyFill="1" applyBorder="1" applyAlignment="1" applyProtection="1">
      <alignment horizontal="center" vertical="center"/>
      <protection locked="0"/>
    </xf>
    <xf numFmtId="165" fontId="14" fillId="15" borderId="12" xfId="0" applyNumberFormat="1" applyFont="1" applyFill="1" applyBorder="1" applyAlignment="1" applyProtection="1">
      <alignment horizontal="center" vertical="center"/>
      <protection locked="0"/>
    </xf>
    <xf numFmtId="165" fontId="14" fillId="15" borderId="13" xfId="0" applyNumberFormat="1" applyFont="1" applyFill="1" applyBorder="1" applyAlignment="1" applyProtection="1">
      <alignment horizontal="center" vertical="center"/>
      <protection locked="0"/>
    </xf>
    <xf numFmtId="165" fontId="14" fillId="15" borderId="14" xfId="0" applyNumberFormat="1" applyFont="1" applyFill="1" applyBorder="1" applyAlignment="1" applyProtection="1">
      <alignment horizontal="center" vertical="center"/>
      <protection locked="0"/>
    </xf>
    <xf numFmtId="165" fontId="14" fillId="15" borderId="15" xfId="0" applyNumberFormat="1" applyFont="1" applyFill="1" applyBorder="1" applyAlignment="1" applyProtection="1">
      <alignment horizontal="center" vertical="center"/>
      <protection locked="0"/>
    </xf>
    <xf numFmtId="165" fontId="14" fillId="15" borderId="16" xfId="0" applyNumberFormat="1" applyFont="1" applyFill="1" applyBorder="1" applyAlignment="1" applyProtection="1">
      <alignment horizontal="center" vertical="center"/>
      <protection locked="0"/>
    </xf>
    <xf numFmtId="0" fontId="18" fillId="15" borderId="18" xfId="0" applyFont="1" applyFill="1" applyBorder="1" applyAlignment="1" applyProtection="1">
      <alignment horizontal="center" vertical="center"/>
      <protection locked="0"/>
    </xf>
    <xf numFmtId="0" fontId="18" fillId="15" borderId="19" xfId="0" applyFont="1" applyFill="1" applyBorder="1" applyAlignment="1" applyProtection="1">
      <alignment horizontal="center" vertical="center"/>
      <protection locked="0"/>
    </xf>
    <xf numFmtId="1" fontId="11" fillId="15" borderId="18" xfId="0" applyNumberFormat="1" applyFont="1" applyFill="1" applyBorder="1" applyAlignment="1" applyProtection="1">
      <alignment horizontal="center" vertical="center"/>
      <protection locked="0"/>
    </xf>
    <xf numFmtId="0" fontId="11" fillId="15" borderId="19" xfId="0" applyFont="1" applyFill="1" applyBorder="1" applyAlignment="1" applyProtection="1">
      <alignment horizontal="center" vertical="center"/>
      <protection locked="0"/>
    </xf>
    <xf numFmtId="9" fontId="11" fillId="15" borderId="18" xfId="1" applyFont="1" applyFill="1" applyBorder="1" applyAlignment="1" applyProtection="1">
      <alignment horizontal="center" vertical="center"/>
      <protection locked="0"/>
    </xf>
    <xf numFmtId="9" fontId="11" fillId="15" borderId="19" xfId="1" applyFont="1" applyFill="1" applyBorder="1" applyAlignment="1" applyProtection="1">
      <alignment horizontal="center" vertical="center"/>
      <protection locked="0"/>
    </xf>
    <xf numFmtId="2" fontId="11" fillId="15" borderId="18" xfId="0" applyNumberFormat="1" applyFont="1" applyFill="1" applyBorder="1" applyAlignment="1" applyProtection="1">
      <alignment horizontal="center" vertical="center"/>
      <protection locked="0"/>
    </xf>
    <xf numFmtId="2" fontId="11" fillId="15" borderId="19" xfId="0" applyNumberFormat="1" applyFont="1" applyFill="1" applyBorder="1" applyAlignment="1" applyProtection="1">
      <alignment horizontal="center" vertical="center"/>
      <protection locked="0"/>
    </xf>
    <xf numFmtId="4" fontId="11" fillId="15" borderId="18" xfId="0" applyNumberFormat="1" applyFont="1" applyFill="1" applyBorder="1" applyAlignment="1" applyProtection="1">
      <alignment horizontal="center" vertical="center"/>
      <protection locked="0"/>
    </xf>
    <xf numFmtId="4" fontId="11" fillId="15" borderId="19" xfId="0" applyNumberFormat="1" applyFont="1" applyFill="1" applyBorder="1" applyAlignment="1" applyProtection="1">
      <alignment horizontal="center" vertical="center"/>
      <protection locked="0"/>
    </xf>
    <xf numFmtId="0" fontId="17" fillId="15" borderId="1" xfId="0" applyFont="1" applyFill="1" applyBorder="1" applyAlignment="1" applyProtection="1">
      <alignment horizontal="center" vertical="center"/>
      <protection locked="0"/>
    </xf>
    <xf numFmtId="0" fontId="16" fillId="11" borderId="20" xfId="0" applyFont="1" applyFill="1" applyBorder="1" applyAlignment="1">
      <alignment horizontal="right" vertical="center"/>
    </xf>
    <xf numFmtId="0" fontId="16" fillId="11" borderId="0" xfId="0" applyFont="1" applyFill="1" applyBorder="1" applyAlignment="1">
      <alignment horizontal="right" vertical="center"/>
    </xf>
    <xf numFmtId="0" fontId="19" fillId="8" borderId="17" xfId="0" applyFont="1" applyFill="1" applyBorder="1" applyAlignment="1">
      <alignment horizontal="center"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11" borderId="20" xfId="0" applyFont="1" applyFill="1" applyBorder="1" applyAlignment="1">
      <alignment horizontal="center" vertical="center"/>
    </xf>
    <xf numFmtId="0" fontId="16" fillId="11" borderId="0" xfId="0" applyFont="1" applyFill="1" applyBorder="1" applyAlignment="1">
      <alignment horizontal="center" vertical="center"/>
    </xf>
    <xf numFmtId="0" fontId="20" fillId="8" borderId="0"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D31145"/>
      <color rgb="FFFFF0E1"/>
      <color rgb="FFA7E0EB"/>
      <color rgb="FF009999"/>
      <color rgb="FFFFF9F3"/>
      <color rgb="FF4AB6EC"/>
      <color rgb="FF85E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IA Everest Condensed" panose="00000506000000000000" pitchFamily="50" charset="0"/>
                <a:ea typeface="+mn-ea"/>
                <a:cs typeface="+mn-cs"/>
              </a:defRPr>
            </a:pPr>
            <a:r>
              <a:rPr lang="en-US"/>
              <a:t>TOTAL POTENTIAL</a:t>
            </a:r>
            <a:r>
              <a:rPr lang="en-US" baseline="0"/>
              <a:t> INCOME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IA Everest Condensed" panose="00000506000000000000" pitchFamily="50" charset="0"/>
              <a:ea typeface="+mn-ea"/>
              <a:cs typeface="+mn-cs"/>
            </a:defRPr>
          </a:pPr>
          <a:endParaRPr lang="en-US"/>
        </a:p>
      </c:txPr>
    </c:title>
    <c:autoTitleDeleted val="0"/>
    <c:plotArea>
      <c:layout/>
      <c:barChart>
        <c:barDir val="col"/>
        <c:grouping val="clustered"/>
        <c:varyColors val="0"/>
        <c:ser>
          <c:idx val="0"/>
          <c:order val="0"/>
          <c:tx>
            <c:strRef>
              <c:f>Table_Advisor!$P$65</c:f>
              <c:strCache>
                <c:ptCount val="1"/>
                <c:pt idx="0">
                  <c:v>TOTAL EARNINGS</c:v>
                </c:pt>
              </c:strCache>
            </c:strRef>
          </c:tx>
          <c:spPr>
            <a:solidFill>
              <a:srgbClr val="D31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IA Everest Condensed" panose="00000506000000000000" pitchFamily="50"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Table_Advisor!$H$66:$I$77</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YEAR 1</c:v>
                  </c:pt>
                  <c:pt idx="4">
                    <c:v>YEAR 2</c:v>
                  </c:pt>
                  <c:pt idx="8">
                    <c:v>YEAR 3</c:v>
                  </c:pt>
                </c:lvl>
              </c:multiLvlStrCache>
            </c:multiLvlStrRef>
          </c:cat>
          <c:val>
            <c:numRef>
              <c:f>Table_Advisor!$P$66:$P$77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9B-4B0D-A119-1D56FD7B8DD9}"/>
            </c:ext>
          </c:extLst>
        </c:ser>
        <c:dLbls>
          <c:showLegendKey val="0"/>
          <c:showVal val="0"/>
          <c:showCatName val="0"/>
          <c:showSerName val="0"/>
          <c:showPercent val="0"/>
          <c:showBubbleSize val="0"/>
        </c:dLbls>
        <c:gapWidth val="100"/>
        <c:axId val="1166969583"/>
        <c:axId val="2056008176"/>
      </c:barChart>
      <c:catAx>
        <c:axId val="1166969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IA Everest Condensed" panose="00000506000000000000" pitchFamily="50" charset="0"/>
                <a:ea typeface="+mn-ea"/>
                <a:cs typeface="+mn-cs"/>
              </a:defRPr>
            </a:pPr>
            <a:endParaRPr lang="en-US"/>
          </a:p>
        </c:txPr>
        <c:crossAx val="2056008176"/>
        <c:crosses val="autoZero"/>
        <c:auto val="1"/>
        <c:lblAlgn val="ctr"/>
        <c:lblOffset val="100"/>
        <c:noMultiLvlLbl val="0"/>
      </c:catAx>
      <c:valAx>
        <c:axId val="2056008176"/>
        <c:scaling>
          <c:orientation val="minMax"/>
        </c:scaling>
        <c:delete val="1"/>
        <c:axPos val="l"/>
        <c:numFmt formatCode="#,##0.00" sourceLinked="1"/>
        <c:majorTickMark val="none"/>
        <c:minorTickMark val="none"/>
        <c:tickLblPos val="nextTo"/>
        <c:crossAx val="116696958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IA Everest Condensed" panose="00000506000000000000" pitchFamily="50" charset="0"/>
                <a:ea typeface="+mn-ea"/>
                <a:cs typeface="+mn-cs"/>
              </a:defRPr>
            </a:pPr>
            <a:r>
              <a:rPr lang="en-US"/>
              <a:t>TOTAL POTENTIAL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IA Everest Condensed" panose="00000506000000000000" pitchFamily="50" charset="0"/>
              <a:ea typeface="+mn-ea"/>
              <a:cs typeface="+mn-cs"/>
            </a:defRPr>
          </a:pPr>
          <a:endParaRPr lang="en-US"/>
        </a:p>
      </c:txPr>
    </c:title>
    <c:autoTitleDeleted val="0"/>
    <c:plotArea>
      <c:layout/>
      <c:barChart>
        <c:barDir val="col"/>
        <c:grouping val="clustered"/>
        <c:varyColors val="0"/>
        <c:ser>
          <c:idx val="0"/>
          <c:order val="0"/>
          <c:tx>
            <c:strRef>
              <c:f>Table_UM!$AE$63</c:f>
              <c:strCache>
                <c:ptCount val="1"/>
                <c:pt idx="0">
                  <c:v>TOTAL EARNINGS</c:v>
                </c:pt>
              </c:strCache>
            </c:strRef>
          </c:tx>
          <c:spPr>
            <a:solidFill>
              <a:srgbClr val="D31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IA Everest Condensed" panose="00000506000000000000" pitchFamily="50"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Table_UM!$AC$64:$AD$75</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YEAR 1</c:v>
                  </c:pt>
                  <c:pt idx="4">
                    <c:v>YEAR 2</c:v>
                  </c:pt>
                  <c:pt idx="8">
                    <c:v>YEAR 3</c:v>
                  </c:pt>
                </c:lvl>
              </c:multiLvlStrCache>
            </c:multiLvlStrRef>
          </c:cat>
          <c:val>
            <c:numRef>
              <c:f>Table_UM!$AE$64:$AE$75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36-4FEB-BDFD-6ACF4EE401EC}"/>
            </c:ext>
          </c:extLst>
        </c:ser>
        <c:dLbls>
          <c:showLegendKey val="0"/>
          <c:showVal val="0"/>
          <c:showCatName val="0"/>
          <c:showSerName val="0"/>
          <c:showPercent val="0"/>
          <c:showBubbleSize val="0"/>
        </c:dLbls>
        <c:gapWidth val="100"/>
        <c:axId val="562757279"/>
        <c:axId val="97249071"/>
      </c:barChart>
      <c:catAx>
        <c:axId val="56275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IA Everest Condensed" panose="00000506000000000000" pitchFamily="50" charset="0"/>
                <a:ea typeface="+mn-ea"/>
                <a:cs typeface="+mn-cs"/>
              </a:defRPr>
            </a:pPr>
            <a:endParaRPr lang="en-US"/>
          </a:p>
        </c:txPr>
        <c:crossAx val="97249071"/>
        <c:crosses val="autoZero"/>
        <c:auto val="1"/>
        <c:lblAlgn val="ctr"/>
        <c:lblOffset val="100"/>
        <c:noMultiLvlLbl val="0"/>
      </c:catAx>
      <c:valAx>
        <c:axId val="97249071"/>
        <c:scaling>
          <c:orientation val="minMax"/>
        </c:scaling>
        <c:delete val="1"/>
        <c:axPos val="l"/>
        <c:numFmt formatCode="#,##0.00" sourceLinked="1"/>
        <c:majorTickMark val="none"/>
        <c:minorTickMark val="none"/>
        <c:tickLblPos val="nextTo"/>
        <c:crossAx val="562757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2.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chart" Target="../charts/chart1.xml"/><Relationship Id="rId5" Type="http://schemas.openxmlformats.org/officeDocument/2006/relationships/image" Target="../media/image5.png"/><Relationship Id="rId15" Type="http://schemas.openxmlformats.org/officeDocument/2006/relationships/image" Target="../media/image14.sv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image" Target="../media/image22.sv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1.pn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8.svg"/><Relationship Id="rId11" Type="http://schemas.openxmlformats.org/officeDocument/2006/relationships/image" Target="../media/image14.svg"/><Relationship Id="rId5" Type="http://schemas.openxmlformats.org/officeDocument/2006/relationships/image" Target="../media/image17.png"/><Relationship Id="rId10" Type="http://schemas.openxmlformats.org/officeDocument/2006/relationships/image" Target="../media/image13.png"/><Relationship Id="rId4" Type="http://schemas.openxmlformats.org/officeDocument/2006/relationships/image" Target="../media/image16.sv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430049</xdr:colOff>
      <xdr:row>0</xdr:row>
      <xdr:rowOff>86633</xdr:rowOff>
    </xdr:from>
    <xdr:to>
      <xdr:col>16</xdr:col>
      <xdr:colOff>226058</xdr:colOff>
      <xdr:row>2</xdr:row>
      <xdr:rowOff>184604</xdr:rowOff>
    </xdr:to>
    <xdr:sp macro="" textlink="">
      <xdr:nvSpPr>
        <xdr:cNvPr id="4" name="TextBox 3">
          <a:extLst>
            <a:ext uri="{FF2B5EF4-FFF2-40B4-BE49-F238E27FC236}">
              <a16:creationId xmlns:a16="http://schemas.microsoft.com/office/drawing/2014/main" id="{11332FCD-6FAB-BE19-BE09-43085E9DA664}"/>
            </a:ext>
          </a:extLst>
        </xdr:cNvPr>
        <xdr:cNvSpPr txBox="1"/>
      </xdr:nvSpPr>
      <xdr:spPr>
        <a:xfrm>
          <a:off x="4697249" y="86633"/>
          <a:ext cx="5396709" cy="545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INCOME CALCULATOR</a:t>
          </a:r>
        </a:p>
      </xdr:txBody>
    </xdr:sp>
    <xdr:clientData/>
  </xdr:twoCellAnchor>
  <xdr:twoCellAnchor>
    <xdr:from>
      <xdr:col>6</xdr:col>
      <xdr:colOff>200025</xdr:colOff>
      <xdr:row>4</xdr:row>
      <xdr:rowOff>95250</xdr:rowOff>
    </xdr:from>
    <xdr:to>
      <xdr:col>18</xdr:col>
      <xdr:colOff>95250</xdr:colOff>
      <xdr:row>7</xdr:row>
      <xdr:rowOff>152399</xdr:rowOff>
    </xdr:to>
    <xdr:sp macro="" textlink="">
      <xdr:nvSpPr>
        <xdr:cNvPr id="7" name="TextBox 6">
          <a:extLst>
            <a:ext uri="{FF2B5EF4-FFF2-40B4-BE49-F238E27FC236}">
              <a16:creationId xmlns:a16="http://schemas.microsoft.com/office/drawing/2014/main" id="{FA88CBC7-0FA0-D59A-7D80-ED75F6B88830}"/>
            </a:ext>
          </a:extLst>
        </xdr:cNvPr>
        <xdr:cNvSpPr txBox="1"/>
      </xdr:nvSpPr>
      <xdr:spPr>
        <a:xfrm>
          <a:off x="3857625" y="1047750"/>
          <a:ext cx="7324725"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HOW MUCH WOULD YOU LIKE TO EARN?</a:t>
          </a:r>
        </a:p>
      </xdr:txBody>
    </xdr:sp>
    <xdr:clientData/>
  </xdr:twoCellAnchor>
  <xdr:twoCellAnchor>
    <xdr:from>
      <xdr:col>7</xdr:col>
      <xdr:colOff>190500</xdr:colOff>
      <xdr:row>19</xdr:row>
      <xdr:rowOff>133351</xdr:rowOff>
    </xdr:from>
    <xdr:to>
      <xdr:col>17</xdr:col>
      <xdr:colOff>133350</xdr:colOff>
      <xdr:row>22</xdr:row>
      <xdr:rowOff>180975</xdr:rowOff>
    </xdr:to>
    <xdr:sp macro="" textlink="">
      <xdr:nvSpPr>
        <xdr:cNvPr id="12" name="TextBox 11">
          <a:extLst>
            <a:ext uri="{FF2B5EF4-FFF2-40B4-BE49-F238E27FC236}">
              <a16:creationId xmlns:a16="http://schemas.microsoft.com/office/drawing/2014/main" id="{B4BAC9D9-48D8-25FF-FFCD-3EF840AB0DA3}"/>
            </a:ext>
          </a:extLst>
        </xdr:cNvPr>
        <xdr:cNvSpPr txBox="1"/>
      </xdr:nvSpPr>
      <xdr:spPr>
        <a:xfrm>
          <a:off x="4457700" y="3914776"/>
          <a:ext cx="615315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HOW CAN YOU ACHIEVE THIS?</a:t>
          </a:r>
        </a:p>
      </xdr:txBody>
    </xdr:sp>
    <xdr:clientData/>
  </xdr:twoCellAnchor>
  <xdr:twoCellAnchor>
    <xdr:from>
      <xdr:col>10</xdr:col>
      <xdr:colOff>180975</xdr:colOff>
      <xdr:row>10</xdr:row>
      <xdr:rowOff>76200</xdr:rowOff>
    </xdr:from>
    <xdr:to>
      <xdr:col>13</xdr:col>
      <xdr:colOff>466725</xdr:colOff>
      <xdr:row>13</xdr:row>
      <xdr:rowOff>38100</xdr:rowOff>
    </xdr:to>
    <xdr:sp macro="" textlink="">
      <xdr:nvSpPr>
        <xdr:cNvPr id="15" name="Rectangle: Rounded Corners 14">
          <a:extLst>
            <a:ext uri="{FF2B5EF4-FFF2-40B4-BE49-F238E27FC236}">
              <a16:creationId xmlns:a16="http://schemas.microsoft.com/office/drawing/2014/main" id="{A539F078-253A-746B-D42B-10FBA03DF256}"/>
            </a:ext>
          </a:extLst>
        </xdr:cNvPr>
        <xdr:cNvSpPr/>
      </xdr:nvSpPr>
      <xdr:spPr>
        <a:xfrm>
          <a:off x="6276975" y="2066925"/>
          <a:ext cx="2228850" cy="533400"/>
        </a:xfrm>
        <a:prstGeom prst="roundRect">
          <a:avLst/>
        </a:prstGeom>
        <a:solidFill>
          <a:srgbClr val="D311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HK" sz="1600">
              <a:latin typeface="AIA Everest Condensed" panose="00000506000000000000" pitchFamily="50" charset="0"/>
            </a:rPr>
            <a:t>MONTHLY TARGET INCOME</a:t>
          </a:r>
        </a:p>
        <a:p>
          <a:pPr algn="ctr"/>
          <a:r>
            <a:rPr lang="en-HK" sz="900">
              <a:latin typeface="AIA Everest Condensed" panose="00000506000000000000" pitchFamily="50" charset="0"/>
            </a:rPr>
            <a:t>(MONTHLY BASE COMMISSION)</a:t>
          </a:r>
        </a:p>
      </xdr:txBody>
    </xdr:sp>
    <xdr:clientData/>
  </xdr:twoCellAnchor>
  <xdr:twoCellAnchor>
    <xdr:from>
      <xdr:col>4</xdr:col>
      <xdr:colOff>38100</xdr:colOff>
      <xdr:row>26</xdr:row>
      <xdr:rowOff>133352</xdr:rowOff>
    </xdr:from>
    <xdr:to>
      <xdr:col>5</xdr:col>
      <xdr:colOff>542925</xdr:colOff>
      <xdr:row>28</xdr:row>
      <xdr:rowOff>104775</xdr:rowOff>
    </xdr:to>
    <xdr:sp macro="" textlink="">
      <xdr:nvSpPr>
        <xdr:cNvPr id="34" name="TextBox 33">
          <a:extLst>
            <a:ext uri="{FF2B5EF4-FFF2-40B4-BE49-F238E27FC236}">
              <a16:creationId xmlns:a16="http://schemas.microsoft.com/office/drawing/2014/main" id="{F22242D7-1B3C-8C75-11D4-22EA754327CA}"/>
            </a:ext>
          </a:extLst>
        </xdr:cNvPr>
        <xdr:cNvSpPr txBox="1"/>
      </xdr:nvSpPr>
      <xdr:spPr>
        <a:xfrm>
          <a:off x="2476500" y="5257802"/>
          <a:ext cx="1114425"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LEAD/S</a:t>
          </a:r>
        </a:p>
      </xdr:txBody>
    </xdr:sp>
    <xdr:clientData/>
  </xdr:twoCellAnchor>
  <xdr:twoCellAnchor>
    <xdr:from>
      <xdr:col>7</xdr:col>
      <xdr:colOff>523876</xdr:colOff>
      <xdr:row>26</xdr:row>
      <xdr:rowOff>133353</xdr:rowOff>
    </xdr:from>
    <xdr:to>
      <xdr:col>10</xdr:col>
      <xdr:colOff>66676</xdr:colOff>
      <xdr:row>28</xdr:row>
      <xdr:rowOff>104776</xdr:rowOff>
    </xdr:to>
    <xdr:sp macro="" textlink="">
      <xdr:nvSpPr>
        <xdr:cNvPr id="35" name="TextBox 34">
          <a:extLst>
            <a:ext uri="{FF2B5EF4-FFF2-40B4-BE49-F238E27FC236}">
              <a16:creationId xmlns:a16="http://schemas.microsoft.com/office/drawing/2014/main" id="{C0D26089-8DC3-A9BB-FDEE-B3DA8855841B}"/>
            </a:ext>
          </a:extLst>
        </xdr:cNvPr>
        <xdr:cNvSpPr txBox="1"/>
      </xdr:nvSpPr>
      <xdr:spPr>
        <a:xfrm>
          <a:off x="4791076" y="5257803"/>
          <a:ext cx="1371600"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APPOINTMENT/S</a:t>
          </a:r>
        </a:p>
      </xdr:txBody>
    </xdr:sp>
    <xdr:clientData/>
  </xdr:twoCellAnchor>
  <xdr:twoCellAnchor>
    <xdr:from>
      <xdr:col>11</xdr:col>
      <xdr:colOff>619126</xdr:colOff>
      <xdr:row>26</xdr:row>
      <xdr:rowOff>133354</xdr:rowOff>
    </xdr:from>
    <xdr:to>
      <xdr:col>14</xdr:col>
      <xdr:colOff>66676</xdr:colOff>
      <xdr:row>28</xdr:row>
      <xdr:rowOff>104777</xdr:rowOff>
    </xdr:to>
    <xdr:sp macro="" textlink="">
      <xdr:nvSpPr>
        <xdr:cNvPr id="36" name="TextBox 35">
          <a:extLst>
            <a:ext uri="{FF2B5EF4-FFF2-40B4-BE49-F238E27FC236}">
              <a16:creationId xmlns:a16="http://schemas.microsoft.com/office/drawing/2014/main" id="{8DD176EE-8958-499E-1995-61E3688BB519}"/>
            </a:ext>
          </a:extLst>
        </xdr:cNvPr>
        <xdr:cNvSpPr txBox="1"/>
      </xdr:nvSpPr>
      <xdr:spPr>
        <a:xfrm>
          <a:off x="7410451" y="5257804"/>
          <a:ext cx="1390650"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PRESENTATION/S</a:t>
          </a:r>
        </a:p>
      </xdr:txBody>
    </xdr:sp>
    <xdr:clientData/>
  </xdr:twoCellAnchor>
  <xdr:twoCellAnchor>
    <xdr:from>
      <xdr:col>15</xdr:col>
      <xdr:colOff>466725</xdr:colOff>
      <xdr:row>26</xdr:row>
      <xdr:rowOff>133355</xdr:rowOff>
    </xdr:from>
    <xdr:to>
      <xdr:col>18</xdr:col>
      <xdr:colOff>95250</xdr:colOff>
      <xdr:row>28</xdr:row>
      <xdr:rowOff>104778</xdr:rowOff>
    </xdr:to>
    <xdr:sp macro="" textlink="">
      <xdr:nvSpPr>
        <xdr:cNvPr id="37" name="TextBox 36">
          <a:extLst>
            <a:ext uri="{FF2B5EF4-FFF2-40B4-BE49-F238E27FC236}">
              <a16:creationId xmlns:a16="http://schemas.microsoft.com/office/drawing/2014/main" id="{127D79E5-A4D8-7EF8-1E64-62E714C88A1B}"/>
            </a:ext>
          </a:extLst>
        </xdr:cNvPr>
        <xdr:cNvSpPr txBox="1"/>
      </xdr:nvSpPr>
      <xdr:spPr>
        <a:xfrm>
          <a:off x="9725025" y="5257805"/>
          <a:ext cx="1457325"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CLOSED CASE/S</a:t>
          </a:r>
        </a:p>
      </xdr:txBody>
    </xdr:sp>
    <xdr:clientData/>
  </xdr:twoCellAnchor>
  <xdr:twoCellAnchor>
    <xdr:from>
      <xdr:col>6</xdr:col>
      <xdr:colOff>333374</xdr:colOff>
      <xdr:row>32</xdr:row>
      <xdr:rowOff>133351</xdr:rowOff>
    </xdr:from>
    <xdr:to>
      <xdr:col>19</xdr:col>
      <xdr:colOff>400049</xdr:colOff>
      <xdr:row>35</xdr:row>
      <xdr:rowOff>180975</xdr:rowOff>
    </xdr:to>
    <xdr:sp macro="" textlink="">
      <xdr:nvSpPr>
        <xdr:cNvPr id="42" name="TextBox 41">
          <a:extLst>
            <a:ext uri="{FF2B5EF4-FFF2-40B4-BE49-F238E27FC236}">
              <a16:creationId xmlns:a16="http://schemas.microsoft.com/office/drawing/2014/main" id="{CF110646-6D71-93B7-D46F-3E56D2DB9DDD}"/>
            </a:ext>
          </a:extLst>
        </xdr:cNvPr>
        <xdr:cNvSpPr txBox="1"/>
      </xdr:nvSpPr>
      <xdr:spPr>
        <a:xfrm>
          <a:off x="3990974" y="6457951"/>
          <a:ext cx="8105775"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3</a:t>
          </a:r>
          <a:r>
            <a:rPr lang="en-HK" sz="4000" baseline="0">
              <a:solidFill>
                <a:schemeClr val="tx2">
                  <a:lumMod val="75000"/>
                </a:schemeClr>
              </a:solidFill>
              <a:latin typeface="AIA Everest Condensed" panose="00000506000000000000" pitchFamily="50" charset="0"/>
            </a:rPr>
            <a:t>-Y</a:t>
          </a:r>
          <a:r>
            <a:rPr lang="en-HK" sz="4000">
              <a:solidFill>
                <a:schemeClr val="tx2">
                  <a:lumMod val="75000"/>
                </a:schemeClr>
              </a:solidFill>
              <a:latin typeface="AIA Everest Condensed" panose="00000506000000000000" pitchFamily="50" charset="0"/>
            </a:rPr>
            <a:t>EAR POTENTIAL INCOME PROJECTION</a:t>
          </a:r>
        </a:p>
      </xdr:txBody>
    </xdr:sp>
    <xdr:clientData/>
  </xdr:twoCellAnchor>
  <xdr:twoCellAnchor>
    <xdr:from>
      <xdr:col>8</xdr:col>
      <xdr:colOff>571500</xdr:colOff>
      <xdr:row>2</xdr:row>
      <xdr:rowOff>152400</xdr:rowOff>
    </xdr:from>
    <xdr:to>
      <xdr:col>15</xdr:col>
      <xdr:colOff>76200</xdr:colOff>
      <xdr:row>3</xdr:row>
      <xdr:rowOff>114300</xdr:rowOff>
    </xdr:to>
    <xdr:sp macro="" textlink="">
      <xdr:nvSpPr>
        <xdr:cNvPr id="45" name="TextBox 44">
          <a:extLst>
            <a:ext uri="{FF2B5EF4-FFF2-40B4-BE49-F238E27FC236}">
              <a16:creationId xmlns:a16="http://schemas.microsoft.com/office/drawing/2014/main" id="{B6C95576-FE31-1569-3B36-9D8130D58D5B}"/>
            </a:ext>
          </a:extLst>
        </xdr:cNvPr>
        <xdr:cNvSpPr txBox="1"/>
      </xdr:nvSpPr>
      <xdr:spPr>
        <a:xfrm>
          <a:off x="5448300" y="600075"/>
          <a:ext cx="38862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200" b="0" i="0">
              <a:solidFill>
                <a:schemeClr val="dk1"/>
              </a:solidFill>
              <a:effectLst/>
              <a:latin typeface="AIA Everest Condensed" panose="00000506000000000000" pitchFamily="50" charset="0"/>
              <a:ea typeface="+mn-ea"/>
              <a:cs typeface="+mn-cs"/>
            </a:rPr>
            <a:t>Determine how much you can earn as an AIA Life Planner</a:t>
          </a:r>
          <a:endParaRPr lang="en-HK" sz="1800">
            <a:solidFill>
              <a:schemeClr val="tx2">
                <a:lumMod val="75000"/>
              </a:schemeClr>
            </a:solidFill>
            <a:latin typeface="AIA Everest Condensed" panose="00000506000000000000" pitchFamily="50" charset="0"/>
          </a:endParaRPr>
        </a:p>
      </xdr:txBody>
    </xdr:sp>
    <xdr:clientData/>
  </xdr:twoCellAnchor>
  <xdr:twoCellAnchor>
    <xdr:from>
      <xdr:col>8</xdr:col>
      <xdr:colOff>211904</xdr:colOff>
      <xdr:row>22</xdr:row>
      <xdr:rowOff>138225</xdr:rowOff>
    </xdr:from>
    <xdr:to>
      <xdr:col>9</xdr:col>
      <xdr:colOff>400366</xdr:colOff>
      <xdr:row>26</xdr:row>
      <xdr:rowOff>148410</xdr:rowOff>
    </xdr:to>
    <xdr:grpSp>
      <xdr:nvGrpSpPr>
        <xdr:cNvPr id="27" name="Group 26">
          <a:extLst>
            <a:ext uri="{FF2B5EF4-FFF2-40B4-BE49-F238E27FC236}">
              <a16:creationId xmlns:a16="http://schemas.microsoft.com/office/drawing/2014/main" id="{AC95B506-FECB-0FD4-7C58-459663D6391A}"/>
            </a:ext>
          </a:extLst>
        </xdr:cNvPr>
        <xdr:cNvGrpSpPr/>
      </xdr:nvGrpSpPr>
      <xdr:grpSpPr>
        <a:xfrm>
          <a:off x="5088704" y="4500675"/>
          <a:ext cx="798062" cy="772185"/>
          <a:chOff x="5479229" y="4376850"/>
          <a:chExt cx="798062" cy="772185"/>
        </a:xfrm>
      </xdr:grpSpPr>
      <xdr:sp macro="" textlink="">
        <xdr:nvSpPr>
          <xdr:cNvPr id="29" name="Oval 28">
            <a:extLst>
              <a:ext uri="{FF2B5EF4-FFF2-40B4-BE49-F238E27FC236}">
                <a16:creationId xmlns:a16="http://schemas.microsoft.com/office/drawing/2014/main" id="{CB7F2047-54A2-8B4F-71A7-A08F11AB10DC}"/>
              </a:ext>
            </a:extLst>
          </xdr:cNvPr>
          <xdr:cNvSpPr/>
        </xdr:nvSpPr>
        <xdr:spPr>
          <a:xfrm>
            <a:off x="5479229" y="4376850"/>
            <a:ext cx="798062" cy="772185"/>
          </a:xfrm>
          <a:prstGeom prst="ellipse">
            <a:avLst/>
          </a:prstGeom>
          <a:solidFill>
            <a:srgbClr val="85EBE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18" name="Graphic 17" descr="Speaker phone with solid fill">
            <a:extLst>
              <a:ext uri="{FF2B5EF4-FFF2-40B4-BE49-F238E27FC236}">
                <a16:creationId xmlns:a16="http://schemas.microsoft.com/office/drawing/2014/main" id="{1B61E4F0-BC0C-A222-5472-8120DE2EBF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04843" y="4511596"/>
            <a:ext cx="544810" cy="527145"/>
          </a:xfrm>
          <a:prstGeom prst="rect">
            <a:avLst/>
          </a:prstGeom>
        </xdr:spPr>
      </xdr:pic>
    </xdr:grpSp>
    <xdr:clientData/>
  </xdr:twoCellAnchor>
  <xdr:twoCellAnchor>
    <xdr:from>
      <xdr:col>4</xdr:col>
      <xdr:colOff>200025</xdr:colOff>
      <xdr:row>22</xdr:row>
      <xdr:rowOff>142215</xdr:rowOff>
    </xdr:from>
    <xdr:to>
      <xdr:col>5</xdr:col>
      <xdr:colOff>388487</xdr:colOff>
      <xdr:row>26</xdr:row>
      <xdr:rowOff>152400</xdr:rowOff>
    </xdr:to>
    <xdr:grpSp>
      <xdr:nvGrpSpPr>
        <xdr:cNvPr id="46" name="Group 45">
          <a:extLst>
            <a:ext uri="{FF2B5EF4-FFF2-40B4-BE49-F238E27FC236}">
              <a16:creationId xmlns:a16="http://schemas.microsoft.com/office/drawing/2014/main" id="{DDD5522C-CBFB-DA06-B730-7027EBFEBC55}"/>
            </a:ext>
          </a:extLst>
        </xdr:cNvPr>
        <xdr:cNvGrpSpPr/>
      </xdr:nvGrpSpPr>
      <xdr:grpSpPr>
        <a:xfrm>
          <a:off x="2638425" y="4504665"/>
          <a:ext cx="798062" cy="772185"/>
          <a:chOff x="2962275" y="4380840"/>
          <a:chExt cx="798062" cy="772185"/>
        </a:xfrm>
      </xdr:grpSpPr>
      <xdr:sp macro="" textlink="">
        <xdr:nvSpPr>
          <xdr:cNvPr id="28" name="Oval 27">
            <a:extLst>
              <a:ext uri="{FF2B5EF4-FFF2-40B4-BE49-F238E27FC236}">
                <a16:creationId xmlns:a16="http://schemas.microsoft.com/office/drawing/2014/main" id="{844952DF-ACBD-ED40-14A0-00FAB413BCD3}"/>
              </a:ext>
            </a:extLst>
          </xdr:cNvPr>
          <xdr:cNvSpPr/>
        </xdr:nvSpPr>
        <xdr:spPr>
          <a:xfrm>
            <a:off x="2962275" y="4380840"/>
            <a:ext cx="798062" cy="772185"/>
          </a:xfrm>
          <a:prstGeom prst="ellipse">
            <a:avLst/>
          </a:prstGeom>
          <a:solidFill>
            <a:srgbClr val="4AB6EC"/>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20" name="Graphic 19" descr="Target Audience with solid fill">
            <a:extLst>
              <a:ext uri="{FF2B5EF4-FFF2-40B4-BE49-F238E27FC236}">
                <a16:creationId xmlns:a16="http://schemas.microsoft.com/office/drawing/2014/main" id="{89F8F513-3440-A44D-C829-C162F72562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95285" y="4525882"/>
            <a:ext cx="544810" cy="527145"/>
          </a:xfrm>
          <a:prstGeom prst="rect">
            <a:avLst/>
          </a:prstGeom>
        </xdr:spPr>
      </xdr:pic>
    </xdr:grpSp>
    <xdr:clientData/>
  </xdr:twoCellAnchor>
  <xdr:twoCellAnchor>
    <xdr:from>
      <xdr:col>16</xdr:col>
      <xdr:colOff>211588</xdr:colOff>
      <xdr:row>22</xdr:row>
      <xdr:rowOff>138225</xdr:rowOff>
    </xdr:from>
    <xdr:to>
      <xdr:col>17</xdr:col>
      <xdr:colOff>400050</xdr:colOff>
      <xdr:row>26</xdr:row>
      <xdr:rowOff>148410</xdr:rowOff>
    </xdr:to>
    <xdr:grpSp>
      <xdr:nvGrpSpPr>
        <xdr:cNvPr id="25" name="Group 24">
          <a:extLst>
            <a:ext uri="{FF2B5EF4-FFF2-40B4-BE49-F238E27FC236}">
              <a16:creationId xmlns:a16="http://schemas.microsoft.com/office/drawing/2014/main" id="{13384595-72DB-D766-E094-86938912286C}"/>
            </a:ext>
          </a:extLst>
        </xdr:cNvPr>
        <xdr:cNvGrpSpPr/>
      </xdr:nvGrpSpPr>
      <xdr:grpSpPr>
        <a:xfrm>
          <a:off x="10165213" y="4500675"/>
          <a:ext cx="798062" cy="772185"/>
          <a:chOff x="10403338" y="4376850"/>
          <a:chExt cx="798062" cy="772185"/>
        </a:xfrm>
      </xdr:grpSpPr>
      <xdr:sp macro="" textlink="">
        <xdr:nvSpPr>
          <xdr:cNvPr id="31" name="Oval 30">
            <a:extLst>
              <a:ext uri="{FF2B5EF4-FFF2-40B4-BE49-F238E27FC236}">
                <a16:creationId xmlns:a16="http://schemas.microsoft.com/office/drawing/2014/main" id="{6F489516-4EBB-7EDA-DCAB-387FDEE59C89}"/>
              </a:ext>
            </a:extLst>
          </xdr:cNvPr>
          <xdr:cNvSpPr/>
        </xdr:nvSpPr>
        <xdr:spPr>
          <a:xfrm>
            <a:off x="10403338" y="4376850"/>
            <a:ext cx="798062" cy="772185"/>
          </a:xfrm>
          <a:prstGeom prst="ellipse">
            <a:avLst/>
          </a:prstGeom>
          <a:solidFill>
            <a:schemeClr val="accent4"/>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22" name="Graphic 21" descr="Tax with solid fill">
            <a:extLst>
              <a:ext uri="{FF2B5EF4-FFF2-40B4-BE49-F238E27FC236}">
                <a16:creationId xmlns:a16="http://schemas.microsoft.com/office/drawing/2014/main" id="{2D354774-C054-5BEF-3A03-D0D097426BA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533141" y="4515650"/>
            <a:ext cx="544810" cy="527145"/>
          </a:xfrm>
          <a:prstGeom prst="rect">
            <a:avLst/>
          </a:prstGeom>
        </xdr:spPr>
      </xdr:pic>
    </xdr:grpSp>
    <xdr:clientData/>
  </xdr:twoCellAnchor>
  <xdr:twoCellAnchor>
    <xdr:from>
      <xdr:col>12</xdr:col>
      <xdr:colOff>193428</xdr:colOff>
      <xdr:row>22</xdr:row>
      <xdr:rowOff>138225</xdr:rowOff>
    </xdr:from>
    <xdr:to>
      <xdr:col>13</xdr:col>
      <xdr:colOff>381890</xdr:colOff>
      <xdr:row>26</xdr:row>
      <xdr:rowOff>148410</xdr:rowOff>
    </xdr:to>
    <xdr:grpSp>
      <xdr:nvGrpSpPr>
        <xdr:cNvPr id="26" name="Group 25">
          <a:extLst>
            <a:ext uri="{FF2B5EF4-FFF2-40B4-BE49-F238E27FC236}">
              <a16:creationId xmlns:a16="http://schemas.microsoft.com/office/drawing/2014/main" id="{A959E838-7BFB-F95D-BC8B-462987BB9A2F}"/>
            </a:ext>
          </a:extLst>
        </xdr:cNvPr>
        <xdr:cNvGrpSpPr/>
      </xdr:nvGrpSpPr>
      <xdr:grpSpPr>
        <a:xfrm>
          <a:off x="7708653" y="4500675"/>
          <a:ext cx="798062" cy="772185"/>
          <a:chOff x="7899153" y="4376850"/>
          <a:chExt cx="798062" cy="772185"/>
        </a:xfrm>
      </xdr:grpSpPr>
      <xdr:sp macro="" textlink="">
        <xdr:nvSpPr>
          <xdr:cNvPr id="30" name="Oval 29">
            <a:extLst>
              <a:ext uri="{FF2B5EF4-FFF2-40B4-BE49-F238E27FC236}">
                <a16:creationId xmlns:a16="http://schemas.microsoft.com/office/drawing/2014/main" id="{2728B2FB-0BBA-69EF-54CA-E08E1026534B}"/>
              </a:ext>
            </a:extLst>
          </xdr:cNvPr>
          <xdr:cNvSpPr/>
        </xdr:nvSpPr>
        <xdr:spPr>
          <a:xfrm>
            <a:off x="7899153" y="4376850"/>
            <a:ext cx="798062" cy="772185"/>
          </a:xfrm>
          <a:prstGeom prst="ellipse">
            <a:avLst/>
          </a:prstGeom>
          <a:solidFill>
            <a:srgbClr val="92D05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24" name="Graphic 23" descr="Teacher with solid fill">
            <a:extLst>
              <a:ext uri="{FF2B5EF4-FFF2-40B4-BE49-F238E27FC236}">
                <a16:creationId xmlns:a16="http://schemas.microsoft.com/office/drawing/2014/main" id="{C0B48013-D79F-C546-FF2A-B8E6C7AB7C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015138" y="4529936"/>
            <a:ext cx="544810" cy="527145"/>
          </a:xfrm>
          <a:prstGeom prst="rect">
            <a:avLst/>
          </a:prstGeom>
        </xdr:spPr>
      </xdr:pic>
    </xdr:grpSp>
    <xdr:clientData/>
  </xdr:twoCellAnchor>
  <xdr:twoCellAnchor>
    <xdr:from>
      <xdr:col>20</xdr:col>
      <xdr:colOff>192538</xdr:colOff>
      <xdr:row>22</xdr:row>
      <xdr:rowOff>128700</xdr:rowOff>
    </xdr:from>
    <xdr:to>
      <xdr:col>21</xdr:col>
      <xdr:colOff>381000</xdr:colOff>
      <xdr:row>26</xdr:row>
      <xdr:rowOff>138885</xdr:rowOff>
    </xdr:to>
    <xdr:grpSp>
      <xdr:nvGrpSpPr>
        <xdr:cNvPr id="23" name="Group 22">
          <a:extLst>
            <a:ext uri="{FF2B5EF4-FFF2-40B4-BE49-F238E27FC236}">
              <a16:creationId xmlns:a16="http://schemas.microsoft.com/office/drawing/2014/main" id="{30B5D73F-099E-CF42-BF43-AE02F2F2BB47}"/>
            </a:ext>
          </a:extLst>
        </xdr:cNvPr>
        <xdr:cNvGrpSpPr/>
      </xdr:nvGrpSpPr>
      <xdr:grpSpPr>
        <a:xfrm>
          <a:off x="12584563" y="4491150"/>
          <a:ext cx="798062" cy="772185"/>
          <a:chOff x="12736963" y="4357800"/>
          <a:chExt cx="798062" cy="772185"/>
        </a:xfrm>
      </xdr:grpSpPr>
      <xdr:sp macro="" textlink="">
        <xdr:nvSpPr>
          <xdr:cNvPr id="21" name="Oval 20">
            <a:extLst>
              <a:ext uri="{FF2B5EF4-FFF2-40B4-BE49-F238E27FC236}">
                <a16:creationId xmlns:a16="http://schemas.microsoft.com/office/drawing/2014/main" id="{B78D766B-565B-43A7-3F3C-F62C9958D107}"/>
              </a:ext>
            </a:extLst>
          </xdr:cNvPr>
          <xdr:cNvSpPr/>
        </xdr:nvSpPr>
        <xdr:spPr>
          <a:xfrm>
            <a:off x="12736963" y="4357800"/>
            <a:ext cx="798062" cy="772185"/>
          </a:xfrm>
          <a:prstGeom prst="ellipse">
            <a:avLst/>
          </a:prstGeom>
          <a:solidFill>
            <a:schemeClr val="bg2">
              <a:lumMod val="90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17" name="Graphic 16" descr="Management with solid fill">
            <a:extLst>
              <a:ext uri="{FF2B5EF4-FFF2-40B4-BE49-F238E27FC236}">
                <a16:creationId xmlns:a16="http://schemas.microsoft.com/office/drawing/2014/main" id="{CAE3B3AB-4D08-777C-0681-D2218A859E4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839700" y="4429125"/>
            <a:ext cx="619125" cy="619125"/>
          </a:xfrm>
          <a:prstGeom prst="rect">
            <a:avLst/>
          </a:prstGeom>
        </xdr:spPr>
      </xdr:pic>
    </xdr:grpSp>
    <xdr:clientData/>
  </xdr:twoCellAnchor>
  <xdr:twoCellAnchor>
    <xdr:from>
      <xdr:col>19</xdr:col>
      <xdr:colOff>171450</xdr:colOff>
      <xdr:row>26</xdr:row>
      <xdr:rowOff>123830</xdr:rowOff>
    </xdr:from>
    <xdr:to>
      <xdr:col>22</xdr:col>
      <xdr:colOff>400050</xdr:colOff>
      <xdr:row>28</xdr:row>
      <xdr:rowOff>95253</xdr:rowOff>
    </xdr:to>
    <xdr:sp macro="" textlink="">
      <xdr:nvSpPr>
        <xdr:cNvPr id="48" name="TextBox 47">
          <a:extLst>
            <a:ext uri="{FF2B5EF4-FFF2-40B4-BE49-F238E27FC236}">
              <a16:creationId xmlns:a16="http://schemas.microsoft.com/office/drawing/2014/main" id="{A65212E8-424C-2422-BBA2-A355AB284807}"/>
            </a:ext>
          </a:extLst>
        </xdr:cNvPr>
        <xdr:cNvSpPr txBox="1"/>
      </xdr:nvSpPr>
      <xdr:spPr>
        <a:xfrm>
          <a:off x="11868150" y="5248280"/>
          <a:ext cx="2057400"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REFERRED</a:t>
          </a:r>
          <a:r>
            <a:rPr lang="en-HK" sz="1600" baseline="0">
              <a:solidFill>
                <a:schemeClr val="tx2">
                  <a:lumMod val="75000"/>
                </a:schemeClr>
              </a:solidFill>
              <a:latin typeface="AIA Everest Condensed" panose="00000506000000000000" pitchFamily="50" charset="0"/>
            </a:rPr>
            <a:t> NEW ADVISOR/S</a:t>
          </a:r>
          <a:endParaRPr lang="en-HK" sz="1600">
            <a:solidFill>
              <a:schemeClr val="tx2">
                <a:lumMod val="75000"/>
              </a:schemeClr>
            </a:solidFill>
            <a:latin typeface="AIA Everest Condensed" panose="00000506000000000000" pitchFamily="50" charset="0"/>
          </a:endParaRPr>
        </a:p>
      </xdr:txBody>
    </xdr:sp>
    <xdr:clientData/>
  </xdr:twoCellAnchor>
  <xdr:twoCellAnchor>
    <xdr:from>
      <xdr:col>11</xdr:col>
      <xdr:colOff>476250</xdr:colOff>
      <xdr:row>58</xdr:row>
      <xdr:rowOff>47625</xdr:rowOff>
    </xdr:from>
    <xdr:to>
      <xdr:col>22</xdr:col>
      <xdr:colOff>600075</xdr:colOff>
      <xdr:row>73</xdr:row>
      <xdr:rowOff>180975</xdr:rowOff>
    </xdr:to>
    <xdr:sp macro="" textlink="">
      <xdr:nvSpPr>
        <xdr:cNvPr id="49" name="Rectangle: Rounded Corners 48">
          <a:extLst>
            <a:ext uri="{FF2B5EF4-FFF2-40B4-BE49-F238E27FC236}">
              <a16:creationId xmlns:a16="http://schemas.microsoft.com/office/drawing/2014/main" id="{07726A52-26AF-DD2D-5E15-1B0C620F84E9}"/>
            </a:ext>
          </a:extLst>
        </xdr:cNvPr>
        <xdr:cNvSpPr/>
      </xdr:nvSpPr>
      <xdr:spPr>
        <a:xfrm>
          <a:off x="7267575" y="11525250"/>
          <a:ext cx="6943725" cy="2990850"/>
        </a:xfrm>
        <a:prstGeom prst="roundRect">
          <a:avLst>
            <a:gd name="adj" fmla="val 0"/>
          </a:avLst>
        </a:prstGeom>
        <a:noFill/>
        <a:ln>
          <a:solidFill>
            <a:schemeClr val="l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HK" sz="1100">
              <a:solidFill>
                <a:schemeClr val="tx1"/>
              </a:solidFill>
              <a:latin typeface="AIA Everest Condensed" panose="00000506000000000000" pitchFamily="50" charset="0"/>
            </a:rPr>
            <a:t>DISCLAIMER:</a:t>
          </a:r>
          <a:br>
            <a:rPr lang="en-HK" sz="1100">
              <a:solidFill>
                <a:schemeClr val="tx1"/>
              </a:solidFill>
              <a:latin typeface="AIA Everest Condensed" panose="00000506000000000000" pitchFamily="50" charset="0"/>
            </a:rPr>
          </a:br>
          <a:br>
            <a:rPr lang="en-HK" sz="1100">
              <a:solidFill>
                <a:schemeClr val="tx1"/>
              </a:solidFill>
              <a:latin typeface="AIA Everest Condensed" panose="00000506000000000000" pitchFamily="50" charset="0"/>
            </a:rPr>
          </a:br>
          <a:r>
            <a:rPr lang="en-HK" sz="1100">
              <a:solidFill>
                <a:schemeClr val="tx1"/>
              </a:solidFill>
              <a:latin typeface="AIA Everest Condensed" panose="00000506000000000000" pitchFamily="50" charset="0"/>
            </a:rPr>
            <a:t>This income calculator tool provides an estimate of the activities necessary for an AIA</a:t>
          </a:r>
          <a:r>
            <a:rPr lang="en-HK" sz="1100" baseline="0">
              <a:solidFill>
                <a:schemeClr val="tx1"/>
              </a:solidFill>
              <a:latin typeface="AIA Everest Condensed" panose="00000506000000000000" pitchFamily="50" charset="0"/>
            </a:rPr>
            <a:t> Life Planner</a:t>
          </a:r>
          <a:r>
            <a:rPr lang="en-HK" sz="1100">
              <a:solidFill>
                <a:schemeClr val="tx1"/>
              </a:solidFill>
              <a:latin typeface="AIA Everest Condensed" panose="00000506000000000000" pitchFamily="50" charset="0"/>
            </a:rPr>
            <a:t> to reach a desired income goal. The potential income and bonuses presented in this tool are indicative and subject to change based on various factors, including the number of activities performed and products sold.</a:t>
          </a:r>
        </a:p>
        <a:p>
          <a:pPr algn="l"/>
          <a:r>
            <a:rPr lang="en-HK" sz="1100">
              <a:solidFill>
                <a:schemeClr val="tx1"/>
              </a:solidFill>
              <a:latin typeface="AIA Everest Condensed" panose="00000506000000000000" pitchFamily="50" charset="0"/>
            </a:rPr>
            <a:t> </a:t>
          </a:r>
        </a:p>
        <a:p>
          <a:pPr algn="l"/>
          <a:r>
            <a:rPr lang="en-HK" sz="1100">
              <a:solidFill>
                <a:schemeClr val="tx1"/>
              </a:solidFill>
              <a:latin typeface="AIA Everest Condensed" panose="00000506000000000000" pitchFamily="50" charset="0"/>
            </a:rPr>
            <a:t>The tool assumes the following data to calculate the number of activities and potential income of an AIA</a:t>
          </a:r>
          <a:r>
            <a:rPr lang="en-HK" sz="1100" baseline="0">
              <a:solidFill>
                <a:schemeClr val="tx1"/>
              </a:solidFill>
              <a:latin typeface="AIA Everest Condensed" panose="00000506000000000000" pitchFamily="50" charset="0"/>
            </a:rPr>
            <a:t> Life Planner</a:t>
          </a:r>
          <a:r>
            <a:rPr lang="en-HK" sz="1100">
              <a:solidFill>
                <a:schemeClr val="tx1"/>
              </a:solidFill>
              <a:latin typeface="AIA Everest Condensed" panose="00000506000000000000" pitchFamily="50" charset="0"/>
            </a:rPr>
            <a:t>:</a:t>
          </a:r>
        </a:p>
        <a:p>
          <a:pPr algn="l"/>
          <a:r>
            <a:rPr lang="en-HK" sz="1100">
              <a:solidFill>
                <a:schemeClr val="tx1"/>
              </a:solidFill>
              <a:latin typeface="AIA Everest Condensed" panose="00000506000000000000" pitchFamily="50" charset="0"/>
            </a:rPr>
            <a:t>- No Zero Month</a:t>
          </a:r>
        </a:p>
        <a:p>
          <a:pPr algn="l"/>
          <a:r>
            <a:rPr lang="en-HK" sz="1100">
              <a:solidFill>
                <a:schemeClr val="tx1"/>
              </a:solidFill>
              <a:latin typeface="AIA Everest Condensed" panose="00000506000000000000" pitchFamily="50" charset="0"/>
            </a:rPr>
            <a:t>- Persistency: 100%</a:t>
          </a:r>
        </a:p>
        <a:p>
          <a:pPr algn="l"/>
          <a:r>
            <a:rPr lang="en-HK" sz="1100">
              <a:solidFill>
                <a:schemeClr val="tx1"/>
              </a:solidFill>
              <a:latin typeface="AIA Everest Condensed" panose="00000506000000000000" pitchFamily="50" charset="0"/>
            </a:rPr>
            <a:t>- Case Size: 40,000</a:t>
          </a:r>
        </a:p>
        <a:p>
          <a:pPr algn="l"/>
          <a:r>
            <a:rPr lang="en-HK" sz="1100">
              <a:solidFill>
                <a:schemeClr val="tx1"/>
              </a:solidFill>
              <a:latin typeface="AIA Everest Condensed" panose="00000506000000000000" pitchFamily="50" charset="0"/>
            </a:rPr>
            <a:t>- First</a:t>
          </a:r>
          <a:r>
            <a:rPr lang="en-HK" sz="1100" baseline="0">
              <a:solidFill>
                <a:schemeClr val="tx1"/>
              </a:solidFill>
              <a:latin typeface="AIA Everest Condensed" panose="00000506000000000000" pitchFamily="50" charset="0"/>
            </a:rPr>
            <a:t> Year Commissions (</a:t>
          </a:r>
          <a:r>
            <a:rPr lang="en-HK" sz="1100">
              <a:solidFill>
                <a:schemeClr val="tx1"/>
              </a:solidFill>
              <a:latin typeface="AIA Everest Condensed" panose="00000506000000000000" pitchFamily="50" charset="0"/>
            </a:rPr>
            <a:t>FYC) Rate: 30%</a:t>
          </a:r>
        </a:p>
        <a:p>
          <a:pPr algn="l"/>
          <a:r>
            <a:rPr lang="en-HK" sz="1100">
              <a:solidFill>
                <a:schemeClr val="tx1"/>
              </a:solidFill>
              <a:latin typeface="AIA Everest Condensed" panose="00000506000000000000" pitchFamily="50" charset="0"/>
            </a:rPr>
            <a:t>- Renewal Year Commissions (RYC) Rate: 15%</a:t>
          </a:r>
        </a:p>
        <a:p>
          <a:pPr algn="l"/>
          <a:r>
            <a:rPr lang="en-HK" sz="1100">
              <a:solidFill>
                <a:schemeClr val="tx1"/>
              </a:solidFill>
              <a:latin typeface="AIA Everest Condensed" panose="00000506000000000000" pitchFamily="50" charset="0"/>
            </a:rPr>
            <a:t>- Standard activities: 10 Leads, 5 Appointments, 3 Presentations, and 1 Closed case.</a:t>
          </a:r>
        </a:p>
        <a:p>
          <a:pPr algn="l"/>
          <a:r>
            <a:rPr lang="en-HK" sz="1100">
              <a:solidFill>
                <a:schemeClr val="tx1"/>
              </a:solidFill>
              <a:latin typeface="AIA Everest Condensed" panose="00000506000000000000" pitchFamily="50" charset="0"/>
            </a:rPr>
            <a:t>- Bonuses is on top of Quality</a:t>
          </a:r>
          <a:r>
            <a:rPr lang="en-HK" sz="1100" baseline="0">
              <a:solidFill>
                <a:schemeClr val="tx1"/>
              </a:solidFill>
              <a:latin typeface="AIA Everest Condensed" panose="00000506000000000000" pitchFamily="50" charset="0"/>
            </a:rPr>
            <a:t> Business Bonus (</a:t>
          </a:r>
          <a:r>
            <a:rPr lang="en-HK" sz="1100">
              <a:solidFill>
                <a:schemeClr val="tx1"/>
              </a:solidFill>
              <a:latin typeface="AIA Everest Condensed" panose="00000506000000000000" pitchFamily="50" charset="0"/>
            </a:rPr>
            <a:t>QBB)</a:t>
          </a:r>
        </a:p>
        <a:p>
          <a:pPr algn="l"/>
          <a:r>
            <a:rPr lang="en-HK" sz="1100">
              <a:solidFill>
                <a:schemeClr val="tx1"/>
              </a:solidFill>
              <a:latin typeface="AIA Everest Condensed" panose="00000506000000000000" pitchFamily="50" charset="0"/>
            </a:rPr>
            <a:t> </a:t>
          </a:r>
        </a:p>
        <a:p>
          <a:pPr algn="l"/>
          <a:r>
            <a:rPr lang="en-HK" sz="1100">
              <a:solidFill>
                <a:schemeClr val="tx1"/>
              </a:solidFill>
              <a:latin typeface="AIA Everest Condensed" panose="00000506000000000000" pitchFamily="50" charset="0"/>
            </a:rPr>
            <a:t>This tool should not be used as a basis for assuming the actual income; instead, it serves as a guide in identifying the number of activities needed to meet the income goal and bonuses.</a:t>
          </a:r>
        </a:p>
        <a:p>
          <a:pPr algn="l"/>
          <a:endParaRPr lang="en-HK" sz="1100">
            <a:solidFill>
              <a:schemeClr val="tx1"/>
            </a:solidFill>
            <a:latin typeface="AIA Everest Condensed" panose="00000506000000000000" pitchFamily="50" charset="0"/>
          </a:endParaRPr>
        </a:p>
      </xdr:txBody>
    </xdr:sp>
    <xdr:clientData/>
  </xdr:twoCellAnchor>
  <xdr:twoCellAnchor>
    <xdr:from>
      <xdr:col>11</xdr:col>
      <xdr:colOff>466724</xdr:colOff>
      <xdr:row>35</xdr:row>
      <xdr:rowOff>180974</xdr:rowOff>
    </xdr:from>
    <xdr:to>
      <xdr:col>22</xdr:col>
      <xdr:colOff>581025</xdr:colOff>
      <xdr:row>57</xdr:row>
      <xdr:rowOff>76199</xdr:rowOff>
    </xdr:to>
    <xdr:graphicFrame macro="">
      <xdr:nvGraphicFramePr>
        <xdr:cNvPr id="50" name="Chart 49">
          <a:extLst>
            <a:ext uri="{FF2B5EF4-FFF2-40B4-BE49-F238E27FC236}">
              <a16:creationId xmlns:a16="http://schemas.microsoft.com/office/drawing/2014/main" id="{A2E6BD32-66BE-4D9E-8B76-1C82BCC16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21</xdr:col>
      <xdr:colOff>561976</xdr:colOff>
      <xdr:row>29</xdr:row>
      <xdr:rowOff>47625</xdr:rowOff>
    </xdr:from>
    <xdr:to>
      <xdr:col>22</xdr:col>
      <xdr:colOff>485775</xdr:colOff>
      <xdr:row>31</xdr:row>
      <xdr:rowOff>85724</xdr:rowOff>
    </xdr:to>
    <xdr:pic>
      <xdr:nvPicPr>
        <xdr:cNvPr id="3" name="Graphic 2" descr="Arrow: Counter-clockwise curve with solid fill">
          <a:extLst>
            <a:ext uri="{FF2B5EF4-FFF2-40B4-BE49-F238E27FC236}">
              <a16:creationId xmlns:a16="http://schemas.microsoft.com/office/drawing/2014/main" id="{DA02C809-021E-F09C-C80A-25CBF64E515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rot="20253544">
          <a:off x="13563601" y="5676900"/>
          <a:ext cx="533399" cy="533399"/>
        </a:xfrm>
        <a:prstGeom prst="rect">
          <a:avLst/>
        </a:prstGeom>
      </xdr:spPr>
    </xdr:pic>
    <xdr:clientData/>
  </xdr:twoCellAnchor>
  <xdr:twoCellAnchor editAs="oneCell">
    <xdr:from>
      <xdr:col>14</xdr:col>
      <xdr:colOff>85725</xdr:colOff>
      <xdr:row>7</xdr:row>
      <xdr:rowOff>95250</xdr:rowOff>
    </xdr:from>
    <xdr:to>
      <xdr:col>15</xdr:col>
      <xdr:colOff>76200</xdr:colOff>
      <xdr:row>10</xdr:row>
      <xdr:rowOff>104775</xdr:rowOff>
    </xdr:to>
    <xdr:pic>
      <xdr:nvPicPr>
        <xdr:cNvPr id="6" name="Graphic 5" descr="Arrow: Straight with solid fill">
          <a:extLst>
            <a:ext uri="{FF2B5EF4-FFF2-40B4-BE49-F238E27FC236}">
              <a16:creationId xmlns:a16="http://schemas.microsoft.com/office/drawing/2014/main" id="{6C5F7D25-5C39-415F-7D2D-B49911A1D8A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820150" y="1495425"/>
          <a:ext cx="600075"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430049</xdr:colOff>
      <xdr:row>0</xdr:row>
      <xdr:rowOff>86633</xdr:rowOff>
    </xdr:from>
    <xdr:to>
      <xdr:col>16</xdr:col>
      <xdr:colOff>226058</xdr:colOff>
      <xdr:row>2</xdr:row>
      <xdr:rowOff>184604</xdr:rowOff>
    </xdr:to>
    <xdr:sp macro="" textlink="">
      <xdr:nvSpPr>
        <xdr:cNvPr id="2" name="TextBox 1">
          <a:extLst>
            <a:ext uri="{FF2B5EF4-FFF2-40B4-BE49-F238E27FC236}">
              <a16:creationId xmlns:a16="http://schemas.microsoft.com/office/drawing/2014/main" id="{43635AE8-8AEF-4F88-BAE8-04F5D071C33A}"/>
            </a:ext>
          </a:extLst>
        </xdr:cNvPr>
        <xdr:cNvSpPr txBox="1"/>
      </xdr:nvSpPr>
      <xdr:spPr>
        <a:xfrm>
          <a:off x="4697249" y="86633"/>
          <a:ext cx="5396709" cy="545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INCOME CALCULATOR</a:t>
          </a:r>
        </a:p>
      </xdr:txBody>
    </xdr:sp>
    <xdr:clientData/>
  </xdr:twoCellAnchor>
  <xdr:twoCellAnchor>
    <xdr:from>
      <xdr:col>5</xdr:col>
      <xdr:colOff>352425</xdr:colOff>
      <xdr:row>4</xdr:row>
      <xdr:rowOff>142875</xdr:rowOff>
    </xdr:from>
    <xdr:to>
      <xdr:col>19</xdr:col>
      <xdr:colOff>47625</xdr:colOff>
      <xdr:row>7</xdr:row>
      <xdr:rowOff>200024</xdr:rowOff>
    </xdr:to>
    <xdr:sp macro="" textlink="">
      <xdr:nvSpPr>
        <xdr:cNvPr id="3" name="TextBox 2">
          <a:extLst>
            <a:ext uri="{FF2B5EF4-FFF2-40B4-BE49-F238E27FC236}">
              <a16:creationId xmlns:a16="http://schemas.microsoft.com/office/drawing/2014/main" id="{2468D6E0-9D8F-48AE-9920-0E5A06C77993}"/>
            </a:ext>
          </a:extLst>
        </xdr:cNvPr>
        <xdr:cNvSpPr txBox="1"/>
      </xdr:nvSpPr>
      <xdr:spPr>
        <a:xfrm>
          <a:off x="3400425" y="971550"/>
          <a:ext cx="834390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HOW MUCH IS YOU TARGET OVERRIDE</a:t>
          </a:r>
          <a:r>
            <a:rPr lang="en-HK" sz="4000" baseline="0">
              <a:solidFill>
                <a:schemeClr val="tx2">
                  <a:lumMod val="75000"/>
                </a:schemeClr>
              </a:solidFill>
              <a:latin typeface="AIA Everest Condensed" panose="00000506000000000000" pitchFamily="50" charset="0"/>
            </a:rPr>
            <a:t> INCOME</a:t>
          </a:r>
          <a:r>
            <a:rPr lang="en-HK" sz="4000">
              <a:solidFill>
                <a:schemeClr val="tx2">
                  <a:lumMod val="75000"/>
                </a:schemeClr>
              </a:solidFill>
              <a:latin typeface="AIA Everest Condensed" panose="00000506000000000000" pitchFamily="50" charset="0"/>
            </a:rPr>
            <a:t>?</a:t>
          </a:r>
        </a:p>
      </xdr:txBody>
    </xdr:sp>
    <xdr:clientData/>
  </xdr:twoCellAnchor>
  <xdr:twoCellAnchor>
    <xdr:from>
      <xdr:col>6</xdr:col>
      <xdr:colOff>504825</xdr:colOff>
      <xdr:row>14</xdr:row>
      <xdr:rowOff>76201</xdr:rowOff>
    </xdr:from>
    <xdr:to>
      <xdr:col>16</xdr:col>
      <xdr:colOff>447675</xdr:colOff>
      <xdr:row>17</xdr:row>
      <xdr:rowOff>123825</xdr:rowOff>
    </xdr:to>
    <xdr:sp macro="" textlink="">
      <xdr:nvSpPr>
        <xdr:cNvPr id="4" name="TextBox 3">
          <a:extLst>
            <a:ext uri="{FF2B5EF4-FFF2-40B4-BE49-F238E27FC236}">
              <a16:creationId xmlns:a16="http://schemas.microsoft.com/office/drawing/2014/main" id="{64CACBB4-4636-48E0-95AE-BA9986D9C6BB}"/>
            </a:ext>
          </a:extLst>
        </xdr:cNvPr>
        <xdr:cNvSpPr txBox="1"/>
      </xdr:nvSpPr>
      <xdr:spPr>
        <a:xfrm>
          <a:off x="4162425" y="2828926"/>
          <a:ext cx="6153150"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INPUT YOUR</a:t>
          </a:r>
          <a:r>
            <a:rPr lang="en-HK" sz="4000" baseline="0">
              <a:solidFill>
                <a:schemeClr val="tx2">
                  <a:lumMod val="75000"/>
                </a:schemeClr>
              </a:solidFill>
              <a:latin typeface="AIA Everest Condensed" panose="00000506000000000000" pitchFamily="50" charset="0"/>
            </a:rPr>
            <a:t> TEAM MAPA</a:t>
          </a:r>
          <a:endParaRPr lang="en-HK" sz="4000">
            <a:solidFill>
              <a:schemeClr val="tx2">
                <a:lumMod val="75000"/>
              </a:schemeClr>
            </a:solidFill>
            <a:latin typeface="AIA Everest Condensed" panose="00000506000000000000" pitchFamily="50" charset="0"/>
          </a:endParaRPr>
        </a:p>
      </xdr:txBody>
    </xdr:sp>
    <xdr:clientData/>
  </xdr:twoCellAnchor>
  <xdr:twoCellAnchor>
    <xdr:from>
      <xdr:col>10</xdr:col>
      <xdr:colOff>180975</xdr:colOff>
      <xdr:row>10</xdr:row>
      <xdr:rowOff>76200</xdr:rowOff>
    </xdr:from>
    <xdr:to>
      <xdr:col>13</xdr:col>
      <xdr:colOff>466725</xdr:colOff>
      <xdr:row>13</xdr:row>
      <xdr:rowOff>38100</xdr:rowOff>
    </xdr:to>
    <xdr:sp macro="" textlink="">
      <xdr:nvSpPr>
        <xdr:cNvPr id="5" name="Rectangle: Rounded Corners 4">
          <a:extLst>
            <a:ext uri="{FF2B5EF4-FFF2-40B4-BE49-F238E27FC236}">
              <a16:creationId xmlns:a16="http://schemas.microsoft.com/office/drawing/2014/main" id="{B9DA1A32-DA65-40CE-9B25-1AAA2269AD3C}"/>
            </a:ext>
          </a:extLst>
        </xdr:cNvPr>
        <xdr:cNvSpPr/>
      </xdr:nvSpPr>
      <xdr:spPr>
        <a:xfrm>
          <a:off x="6276975" y="2066925"/>
          <a:ext cx="2228850" cy="533400"/>
        </a:xfrm>
        <a:prstGeom prst="roundRect">
          <a:avLst/>
        </a:prstGeom>
        <a:solidFill>
          <a:srgbClr val="D311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HK" sz="1600">
              <a:latin typeface="AIA Everest Condensed" panose="00000506000000000000" pitchFamily="50" charset="0"/>
            </a:rPr>
            <a:t>MONTHLY TARGET OVERRIDE</a:t>
          </a:r>
          <a:r>
            <a:rPr lang="en-HK" sz="1600" baseline="0">
              <a:latin typeface="AIA Everest Condensed" panose="00000506000000000000" pitchFamily="50" charset="0"/>
            </a:rPr>
            <a:t> </a:t>
          </a:r>
          <a:r>
            <a:rPr lang="en-HK" sz="1600">
              <a:latin typeface="AIA Everest Condensed" panose="00000506000000000000" pitchFamily="50" charset="0"/>
            </a:rPr>
            <a:t>INCOME</a:t>
          </a:r>
        </a:p>
      </xdr:txBody>
    </xdr:sp>
    <xdr:clientData/>
  </xdr:twoCellAnchor>
  <xdr:twoCellAnchor>
    <xdr:from>
      <xdr:col>5</xdr:col>
      <xdr:colOff>38100</xdr:colOff>
      <xdr:row>21</xdr:row>
      <xdr:rowOff>133352</xdr:rowOff>
    </xdr:from>
    <xdr:to>
      <xdr:col>6</xdr:col>
      <xdr:colOff>542925</xdr:colOff>
      <xdr:row>23</xdr:row>
      <xdr:rowOff>104775</xdr:rowOff>
    </xdr:to>
    <xdr:sp macro="" textlink="">
      <xdr:nvSpPr>
        <xdr:cNvPr id="6" name="TextBox 5">
          <a:extLst>
            <a:ext uri="{FF2B5EF4-FFF2-40B4-BE49-F238E27FC236}">
              <a16:creationId xmlns:a16="http://schemas.microsoft.com/office/drawing/2014/main" id="{548C2699-7126-4879-927F-FB7270CD7343}"/>
            </a:ext>
          </a:extLst>
        </xdr:cNvPr>
        <xdr:cNvSpPr txBox="1"/>
      </xdr:nvSpPr>
      <xdr:spPr>
        <a:xfrm>
          <a:off x="2476500" y="5257802"/>
          <a:ext cx="1114425"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MANPOWER</a:t>
          </a:r>
        </a:p>
      </xdr:txBody>
    </xdr:sp>
    <xdr:clientData/>
  </xdr:twoCellAnchor>
  <xdr:twoCellAnchor>
    <xdr:from>
      <xdr:col>8</xdr:col>
      <xdr:colOff>561975</xdr:colOff>
      <xdr:row>21</xdr:row>
      <xdr:rowOff>133353</xdr:rowOff>
    </xdr:from>
    <xdr:to>
      <xdr:col>11</xdr:col>
      <xdr:colOff>38100</xdr:colOff>
      <xdr:row>23</xdr:row>
      <xdr:rowOff>104776</xdr:rowOff>
    </xdr:to>
    <xdr:sp macro="" textlink="">
      <xdr:nvSpPr>
        <xdr:cNvPr id="7" name="TextBox 6">
          <a:extLst>
            <a:ext uri="{FF2B5EF4-FFF2-40B4-BE49-F238E27FC236}">
              <a16:creationId xmlns:a16="http://schemas.microsoft.com/office/drawing/2014/main" id="{ABED327A-D13D-41F8-AF47-99A35847CA99}"/>
            </a:ext>
          </a:extLst>
        </xdr:cNvPr>
        <xdr:cNvSpPr txBox="1"/>
      </xdr:nvSpPr>
      <xdr:spPr>
        <a:xfrm>
          <a:off x="4829175" y="5257803"/>
          <a:ext cx="1304925"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ACTIVITY</a:t>
          </a:r>
          <a:r>
            <a:rPr lang="en-HK" sz="1600" baseline="0">
              <a:solidFill>
                <a:schemeClr val="tx2">
                  <a:lumMod val="75000"/>
                </a:schemeClr>
              </a:solidFill>
              <a:latin typeface="AIA Everest Condensed" panose="00000506000000000000" pitchFamily="50" charset="0"/>
            </a:rPr>
            <a:t> RATIO</a:t>
          </a:r>
          <a:endParaRPr lang="en-HK" sz="1600">
            <a:solidFill>
              <a:schemeClr val="tx2">
                <a:lumMod val="75000"/>
              </a:schemeClr>
            </a:solidFill>
            <a:latin typeface="AIA Everest Condensed" panose="00000506000000000000" pitchFamily="50" charset="0"/>
          </a:endParaRPr>
        </a:p>
      </xdr:txBody>
    </xdr:sp>
    <xdr:clientData/>
  </xdr:twoCellAnchor>
  <xdr:twoCellAnchor>
    <xdr:from>
      <xdr:col>12</xdr:col>
      <xdr:colOff>228600</xdr:colOff>
      <xdr:row>21</xdr:row>
      <xdr:rowOff>133354</xdr:rowOff>
    </xdr:from>
    <xdr:to>
      <xdr:col>15</xdr:col>
      <xdr:colOff>476250</xdr:colOff>
      <xdr:row>23</xdr:row>
      <xdr:rowOff>104777</xdr:rowOff>
    </xdr:to>
    <xdr:sp macro="" textlink="">
      <xdr:nvSpPr>
        <xdr:cNvPr id="8" name="TextBox 7">
          <a:extLst>
            <a:ext uri="{FF2B5EF4-FFF2-40B4-BE49-F238E27FC236}">
              <a16:creationId xmlns:a16="http://schemas.microsoft.com/office/drawing/2014/main" id="{514E9AE2-A566-4431-9601-605EC2EEBD77}"/>
            </a:ext>
          </a:extLst>
        </xdr:cNvPr>
        <xdr:cNvSpPr txBox="1"/>
      </xdr:nvSpPr>
      <xdr:spPr>
        <a:xfrm>
          <a:off x="7658100" y="4219579"/>
          <a:ext cx="2076450"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PRODUCTIVITY (CASE RATE)</a:t>
          </a:r>
        </a:p>
      </xdr:txBody>
    </xdr:sp>
    <xdr:clientData/>
  </xdr:twoCellAnchor>
  <xdr:twoCellAnchor>
    <xdr:from>
      <xdr:col>16</xdr:col>
      <xdr:colOff>390525</xdr:colOff>
      <xdr:row>21</xdr:row>
      <xdr:rowOff>133355</xdr:rowOff>
    </xdr:from>
    <xdr:to>
      <xdr:col>19</xdr:col>
      <xdr:colOff>190500</xdr:colOff>
      <xdr:row>23</xdr:row>
      <xdr:rowOff>104778</xdr:rowOff>
    </xdr:to>
    <xdr:sp macro="" textlink="">
      <xdr:nvSpPr>
        <xdr:cNvPr id="9" name="TextBox 8">
          <a:extLst>
            <a:ext uri="{FF2B5EF4-FFF2-40B4-BE49-F238E27FC236}">
              <a16:creationId xmlns:a16="http://schemas.microsoft.com/office/drawing/2014/main" id="{31687BA7-6B9C-46D5-A585-CFE1413F43DC}"/>
            </a:ext>
          </a:extLst>
        </xdr:cNvPr>
        <xdr:cNvSpPr txBox="1"/>
      </xdr:nvSpPr>
      <xdr:spPr>
        <a:xfrm>
          <a:off x="9648825" y="4219580"/>
          <a:ext cx="1628775" cy="35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600">
              <a:solidFill>
                <a:schemeClr val="tx2">
                  <a:lumMod val="75000"/>
                </a:schemeClr>
              </a:solidFill>
              <a:latin typeface="AIA Everest Condensed" panose="00000506000000000000" pitchFamily="50" charset="0"/>
            </a:rPr>
            <a:t>AVERAGE CASE SIZE</a:t>
          </a:r>
        </a:p>
      </xdr:txBody>
    </xdr:sp>
    <xdr:clientData/>
  </xdr:twoCellAnchor>
  <xdr:twoCellAnchor>
    <xdr:from>
      <xdr:col>6</xdr:col>
      <xdr:colOff>114299</xdr:colOff>
      <xdr:row>43</xdr:row>
      <xdr:rowOff>142875</xdr:rowOff>
    </xdr:from>
    <xdr:to>
      <xdr:col>19</xdr:col>
      <xdr:colOff>180974</xdr:colOff>
      <xdr:row>46</xdr:row>
      <xdr:rowOff>142875</xdr:rowOff>
    </xdr:to>
    <xdr:sp macro="" textlink="">
      <xdr:nvSpPr>
        <xdr:cNvPr id="10" name="TextBox 9">
          <a:extLst>
            <a:ext uri="{FF2B5EF4-FFF2-40B4-BE49-F238E27FC236}">
              <a16:creationId xmlns:a16="http://schemas.microsoft.com/office/drawing/2014/main" id="{BAB1E3B9-2C0F-4043-B97F-20A0B3E2ABF2}"/>
            </a:ext>
          </a:extLst>
        </xdr:cNvPr>
        <xdr:cNvSpPr txBox="1"/>
      </xdr:nvSpPr>
      <xdr:spPr>
        <a:xfrm>
          <a:off x="3771899" y="8210550"/>
          <a:ext cx="810577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chemeClr val="tx2">
                  <a:lumMod val="75000"/>
                </a:schemeClr>
              </a:solidFill>
              <a:latin typeface="AIA Everest Condensed" panose="00000506000000000000" pitchFamily="50" charset="0"/>
            </a:rPr>
            <a:t>3-YEAR POTENTIAL INCOME PROJECTION</a:t>
          </a:r>
        </a:p>
      </xdr:txBody>
    </xdr:sp>
    <xdr:clientData/>
  </xdr:twoCellAnchor>
  <xdr:twoCellAnchor>
    <xdr:from>
      <xdr:col>8</xdr:col>
      <xdr:colOff>571500</xdr:colOff>
      <xdr:row>2</xdr:row>
      <xdr:rowOff>152400</xdr:rowOff>
    </xdr:from>
    <xdr:to>
      <xdr:col>15</xdr:col>
      <xdr:colOff>76200</xdr:colOff>
      <xdr:row>3</xdr:row>
      <xdr:rowOff>114300</xdr:rowOff>
    </xdr:to>
    <xdr:sp macro="" textlink="">
      <xdr:nvSpPr>
        <xdr:cNvPr id="11" name="TextBox 10">
          <a:extLst>
            <a:ext uri="{FF2B5EF4-FFF2-40B4-BE49-F238E27FC236}">
              <a16:creationId xmlns:a16="http://schemas.microsoft.com/office/drawing/2014/main" id="{4CA9971A-69E6-4799-9664-4C77018927E1}"/>
            </a:ext>
          </a:extLst>
        </xdr:cNvPr>
        <xdr:cNvSpPr txBox="1"/>
      </xdr:nvSpPr>
      <xdr:spPr>
        <a:xfrm>
          <a:off x="5448300" y="600075"/>
          <a:ext cx="38862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1200" b="0" i="0">
              <a:solidFill>
                <a:schemeClr val="dk1"/>
              </a:solidFill>
              <a:effectLst/>
              <a:latin typeface="AIA Everest Condensed" panose="00000506000000000000" pitchFamily="50" charset="0"/>
              <a:ea typeface="+mn-ea"/>
              <a:cs typeface="+mn-cs"/>
            </a:rPr>
            <a:t>Determine how much you can earn as an AIA Life Planner</a:t>
          </a:r>
          <a:endParaRPr lang="en-HK" sz="1800">
            <a:solidFill>
              <a:schemeClr val="tx2">
                <a:lumMod val="75000"/>
              </a:schemeClr>
            </a:solidFill>
            <a:latin typeface="AIA Everest Condensed" panose="00000506000000000000" pitchFamily="50" charset="0"/>
          </a:endParaRPr>
        </a:p>
      </xdr:txBody>
    </xdr:sp>
    <xdr:clientData/>
  </xdr:twoCellAnchor>
  <xdr:twoCellAnchor>
    <xdr:from>
      <xdr:col>17</xdr:col>
      <xdr:colOff>211588</xdr:colOff>
      <xdr:row>17</xdr:row>
      <xdr:rowOff>138225</xdr:rowOff>
    </xdr:from>
    <xdr:to>
      <xdr:col>18</xdr:col>
      <xdr:colOff>400050</xdr:colOff>
      <xdr:row>21</xdr:row>
      <xdr:rowOff>148410</xdr:rowOff>
    </xdr:to>
    <xdr:grpSp>
      <xdr:nvGrpSpPr>
        <xdr:cNvPr id="18" name="Group 17">
          <a:extLst>
            <a:ext uri="{FF2B5EF4-FFF2-40B4-BE49-F238E27FC236}">
              <a16:creationId xmlns:a16="http://schemas.microsoft.com/office/drawing/2014/main" id="{B0C5628D-0FBC-4580-A1E1-4809B08AD9E9}"/>
            </a:ext>
          </a:extLst>
        </xdr:cNvPr>
        <xdr:cNvGrpSpPr/>
      </xdr:nvGrpSpPr>
      <xdr:grpSpPr>
        <a:xfrm>
          <a:off x="11222488" y="3462450"/>
          <a:ext cx="798062" cy="772185"/>
          <a:chOff x="10403338" y="4376850"/>
          <a:chExt cx="798062" cy="772185"/>
        </a:xfrm>
      </xdr:grpSpPr>
      <xdr:sp macro="" textlink="">
        <xdr:nvSpPr>
          <xdr:cNvPr id="19" name="Oval 18">
            <a:extLst>
              <a:ext uri="{FF2B5EF4-FFF2-40B4-BE49-F238E27FC236}">
                <a16:creationId xmlns:a16="http://schemas.microsoft.com/office/drawing/2014/main" id="{80846CCD-3BB9-E9D5-43CD-BF9B686E1885}"/>
              </a:ext>
            </a:extLst>
          </xdr:cNvPr>
          <xdr:cNvSpPr/>
        </xdr:nvSpPr>
        <xdr:spPr>
          <a:xfrm>
            <a:off x="10403338" y="4376850"/>
            <a:ext cx="798062" cy="772185"/>
          </a:xfrm>
          <a:prstGeom prst="ellipse">
            <a:avLst/>
          </a:prstGeom>
          <a:solidFill>
            <a:schemeClr val="accent4"/>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20" name="Graphic 19" descr="Tax with solid fill">
            <a:extLst>
              <a:ext uri="{FF2B5EF4-FFF2-40B4-BE49-F238E27FC236}">
                <a16:creationId xmlns:a16="http://schemas.microsoft.com/office/drawing/2014/main" id="{5DCADD1A-AB5F-7AC6-1062-74A4DDC0C5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533141" y="4515650"/>
            <a:ext cx="544810" cy="527145"/>
          </a:xfrm>
          <a:prstGeom prst="rect">
            <a:avLst/>
          </a:prstGeom>
        </xdr:spPr>
      </xdr:pic>
    </xdr:grpSp>
    <xdr:clientData/>
  </xdr:twoCellAnchor>
  <xdr:twoCellAnchor>
    <xdr:from>
      <xdr:col>1</xdr:col>
      <xdr:colOff>523875</xdr:colOff>
      <xdr:row>32</xdr:row>
      <xdr:rowOff>104776</xdr:rowOff>
    </xdr:from>
    <xdr:to>
      <xdr:col>22</xdr:col>
      <xdr:colOff>114300</xdr:colOff>
      <xdr:row>35</xdr:row>
      <xdr:rowOff>142875</xdr:rowOff>
    </xdr:to>
    <xdr:sp macro="" textlink="">
      <xdr:nvSpPr>
        <xdr:cNvPr id="24" name="TextBox 23">
          <a:extLst>
            <a:ext uri="{FF2B5EF4-FFF2-40B4-BE49-F238E27FC236}">
              <a16:creationId xmlns:a16="http://schemas.microsoft.com/office/drawing/2014/main" id="{F6D70114-CC7B-564B-8DCC-ABDE046F22D2}"/>
            </a:ext>
          </a:extLst>
        </xdr:cNvPr>
        <xdr:cNvSpPr txBox="1"/>
      </xdr:nvSpPr>
      <xdr:spPr>
        <a:xfrm>
          <a:off x="1133475" y="6429376"/>
          <a:ext cx="13039725"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HK" sz="4000">
              <a:solidFill>
                <a:srgbClr val="D31145"/>
              </a:solidFill>
              <a:latin typeface="AIA Everest Condensed" panose="00000506000000000000" pitchFamily="50" charset="0"/>
            </a:rPr>
            <a:t>TOTAL NEW RECRUIT GOAL TO</a:t>
          </a:r>
          <a:r>
            <a:rPr lang="en-HK" sz="4000" baseline="0">
              <a:solidFill>
                <a:srgbClr val="D31145"/>
              </a:solidFill>
              <a:latin typeface="AIA Everest Condensed" panose="00000506000000000000" pitchFamily="50" charset="0"/>
            </a:rPr>
            <a:t> MEET TARGET OVERRIDE INCOME</a:t>
          </a:r>
          <a:endParaRPr lang="en-HK" sz="4000">
            <a:solidFill>
              <a:srgbClr val="D31145"/>
            </a:solidFill>
            <a:latin typeface="AIA Everest Condensed" panose="00000506000000000000" pitchFamily="50" charset="0"/>
          </a:endParaRPr>
        </a:p>
      </xdr:txBody>
    </xdr:sp>
    <xdr:clientData/>
  </xdr:twoCellAnchor>
  <xdr:twoCellAnchor>
    <xdr:from>
      <xdr:col>5</xdr:col>
      <xdr:colOff>200025</xdr:colOff>
      <xdr:row>17</xdr:row>
      <xdr:rowOff>142215</xdr:rowOff>
    </xdr:from>
    <xdr:to>
      <xdr:col>6</xdr:col>
      <xdr:colOff>388487</xdr:colOff>
      <xdr:row>21</xdr:row>
      <xdr:rowOff>152400</xdr:rowOff>
    </xdr:to>
    <xdr:grpSp>
      <xdr:nvGrpSpPr>
        <xdr:cNvPr id="32" name="Group 31">
          <a:extLst>
            <a:ext uri="{FF2B5EF4-FFF2-40B4-BE49-F238E27FC236}">
              <a16:creationId xmlns:a16="http://schemas.microsoft.com/office/drawing/2014/main" id="{FA131A4E-C69F-FDB5-3B7D-4574942A3650}"/>
            </a:ext>
          </a:extLst>
        </xdr:cNvPr>
        <xdr:cNvGrpSpPr/>
      </xdr:nvGrpSpPr>
      <xdr:grpSpPr>
        <a:xfrm>
          <a:off x="3371850" y="3466440"/>
          <a:ext cx="817112" cy="772185"/>
          <a:chOff x="3248025" y="3466440"/>
          <a:chExt cx="798062" cy="772185"/>
        </a:xfrm>
      </xdr:grpSpPr>
      <xdr:sp macro="" textlink="">
        <xdr:nvSpPr>
          <xdr:cNvPr id="16" name="Oval 15">
            <a:extLst>
              <a:ext uri="{FF2B5EF4-FFF2-40B4-BE49-F238E27FC236}">
                <a16:creationId xmlns:a16="http://schemas.microsoft.com/office/drawing/2014/main" id="{AEF9AA2C-E54F-4EE4-EDBC-330CF10DC5F1}"/>
              </a:ext>
            </a:extLst>
          </xdr:cNvPr>
          <xdr:cNvSpPr/>
        </xdr:nvSpPr>
        <xdr:spPr>
          <a:xfrm>
            <a:off x="3248025" y="3466440"/>
            <a:ext cx="798062" cy="772185"/>
          </a:xfrm>
          <a:prstGeom prst="ellipse">
            <a:avLst/>
          </a:prstGeom>
          <a:solidFill>
            <a:srgbClr val="4AB6EC"/>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31" name="Graphic 30" descr="Connections with solid fill">
            <a:extLst>
              <a:ext uri="{FF2B5EF4-FFF2-40B4-BE49-F238E27FC236}">
                <a16:creationId xmlns:a16="http://schemas.microsoft.com/office/drawing/2014/main" id="{E50D342A-2736-AD08-9756-F6980BBD37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324225" y="3552825"/>
            <a:ext cx="628649" cy="628649"/>
          </a:xfrm>
          <a:prstGeom prst="rect">
            <a:avLst/>
          </a:prstGeom>
        </xdr:spPr>
      </xdr:pic>
    </xdr:grpSp>
    <xdr:clientData/>
  </xdr:twoCellAnchor>
  <xdr:twoCellAnchor>
    <xdr:from>
      <xdr:col>9</xdr:col>
      <xdr:colOff>211904</xdr:colOff>
      <xdr:row>17</xdr:row>
      <xdr:rowOff>138225</xdr:rowOff>
    </xdr:from>
    <xdr:to>
      <xdr:col>10</xdr:col>
      <xdr:colOff>400366</xdr:colOff>
      <xdr:row>21</xdr:row>
      <xdr:rowOff>148410</xdr:rowOff>
    </xdr:to>
    <xdr:grpSp>
      <xdr:nvGrpSpPr>
        <xdr:cNvPr id="46" name="Group 45">
          <a:extLst>
            <a:ext uri="{FF2B5EF4-FFF2-40B4-BE49-F238E27FC236}">
              <a16:creationId xmlns:a16="http://schemas.microsoft.com/office/drawing/2014/main" id="{EF5482CD-045A-3556-5F36-7E9B1C1E7ACA}"/>
            </a:ext>
          </a:extLst>
        </xdr:cNvPr>
        <xdr:cNvGrpSpPr/>
      </xdr:nvGrpSpPr>
      <xdr:grpSpPr>
        <a:xfrm>
          <a:off x="6041204" y="3462450"/>
          <a:ext cx="988562" cy="772185"/>
          <a:chOff x="5698304" y="3462450"/>
          <a:chExt cx="798062" cy="772185"/>
        </a:xfrm>
      </xdr:grpSpPr>
      <xdr:sp macro="" textlink="">
        <xdr:nvSpPr>
          <xdr:cNvPr id="13" name="Oval 12">
            <a:extLst>
              <a:ext uri="{FF2B5EF4-FFF2-40B4-BE49-F238E27FC236}">
                <a16:creationId xmlns:a16="http://schemas.microsoft.com/office/drawing/2014/main" id="{D5686C39-0EC6-B26A-2F4E-699F45EC1C61}"/>
              </a:ext>
            </a:extLst>
          </xdr:cNvPr>
          <xdr:cNvSpPr/>
        </xdr:nvSpPr>
        <xdr:spPr>
          <a:xfrm>
            <a:off x="5698304" y="3462450"/>
            <a:ext cx="798062" cy="772185"/>
          </a:xfrm>
          <a:prstGeom prst="ellipse">
            <a:avLst/>
          </a:prstGeom>
          <a:solidFill>
            <a:srgbClr val="85EBE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42" name="Graphic 41" descr="Bar graph with upward trend with solid fill">
            <a:extLst>
              <a:ext uri="{FF2B5EF4-FFF2-40B4-BE49-F238E27FC236}">
                <a16:creationId xmlns:a16="http://schemas.microsoft.com/office/drawing/2014/main" id="{9283FE2C-E0DC-F7CE-8426-A061EE3B292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819775" y="3600450"/>
            <a:ext cx="552449" cy="552449"/>
          </a:xfrm>
          <a:prstGeom prst="rect">
            <a:avLst/>
          </a:prstGeom>
        </xdr:spPr>
      </xdr:pic>
    </xdr:grpSp>
    <xdr:clientData/>
  </xdr:twoCellAnchor>
  <xdr:twoCellAnchor>
    <xdr:from>
      <xdr:col>13</xdr:col>
      <xdr:colOff>193428</xdr:colOff>
      <xdr:row>17</xdr:row>
      <xdr:rowOff>138225</xdr:rowOff>
    </xdr:from>
    <xdr:to>
      <xdr:col>14</xdr:col>
      <xdr:colOff>381890</xdr:colOff>
      <xdr:row>21</xdr:row>
      <xdr:rowOff>148410</xdr:rowOff>
    </xdr:to>
    <xdr:grpSp>
      <xdr:nvGrpSpPr>
        <xdr:cNvPr id="45" name="Group 44">
          <a:extLst>
            <a:ext uri="{FF2B5EF4-FFF2-40B4-BE49-F238E27FC236}">
              <a16:creationId xmlns:a16="http://schemas.microsoft.com/office/drawing/2014/main" id="{19E046D2-CACF-FA89-F93F-9B001C9799C0}"/>
            </a:ext>
          </a:extLst>
        </xdr:cNvPr>
        <xdr:cNvGrpSpPr/>
      </xdr:nvGrpSpPr>
      <xdr:grpSpPr>
        <a:xfrm>
          <a:off x="8765928" y="3462450"/>
          <a:ext cx="798062" cy="772185"/>
          <a:chOff x="8232528" y="3462450"/>
          <a:chExt cx="798062" cy="772185"/>
        </a:xfrm>
      </xdr:grpSpPr>
      <xdr:sp macro="" textlink="">
        <xdr:nvSpPr>
          <xdr:cNvPr id="22" name="Oval 21">
            <a:extLst>
              <a:ext uri="{FF2B5EF4-FFF2-40B4-BE49-F238E27FC236}">
                <a16:creationId xmlns:a16="http://schemas.microsoft.com/office/drawing/2014/main" id="{6DB65C7F-817D-9B59-5169-2106A790CD20}"/>
              </a:ext>
            </a:extLst>
          </xdr:cNvPr>
          <xdr:cNvSpPr/>
        </xdr:nvSpPr>
        <xdr:spPr>
          <a:xfrm>
            <a:off x="8232528" y="3462450"/>
            <a:ext cx="798062" cy="772185"/>
          </a:xfrm>
          <a:prstGeom prst="ellipse">
            <a:avLst/>
          </a:prstGeom>
          <a:solidFill>
            <a:srgbClr val="92D05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pic>
        <xdr:nvPicPr>
          <xdr:cNvPr id="44" name="Graphic 43" descr="Group brainstorm with solid fill">
            <a:extLst>
              <a:ext uri="{FF2B5EF4-FFF2-40B4-BE49-F238E27FC236}">
                <a16:creationId xmlns:a16="http://schemas.microsoft.com/office/drawing/2014/main" id="{9C0CF900-E8EC-5014-F06E-70BC6EE76FD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343900" y="3514110"/>
            <a:ext cx="571500" cy="628800"/>
          </a:xfrm>
          <a:prstGeom prst="rect">
            <a:avLst/>
          </a:prstGeom>
        </xdr:spPr>
      </xdr:pic>
    </xdr:grpSp>
    <xdr:clientData/>
  </xdr:twoCellAnchor>
  <xdr:twoCellAnchor>
    <xdr:from>
      <xdr:col>10</xdr:col>
      <xdr:colOff>495300</xdr:colOff>
      <xdr:row>46</xdr:row>
      <xdr:rowOff>190499</xdr:rowOff>
    </xdr:from>
    <xdr:to>
      <xdr:col>22</xdr:col>
      <xdr:colOff>561975</xdr:colOff>
      <xdr:row>67</xdr:row>
      <xdr:rowOff>28574</xdr:rowOff>
    </xdr:to>
    <xdr:graphicFrame macro="">
      <xdr:nvGraphicFramePr>
        <xdr:cNvPr id="12" name="Chart 11">
          <a:extLst>
            <a:ext uri="{FF2B5EF4-FFF2-40B4-BE49-F238E27FC236}">
              <a16:creationId xmlns:a16="http://schemas.microsoft.com/office/drawing/2014/main" id="{0A844905-8EE4-492A-972D-6F4BC9EC6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476249</xdr:colOff>
      <xdr:row>69</xdr:row>
      <xdr:rowOff>47625</xdr:rowOff>
    </xdr:from>
    <xdr:to>
      <xdr:col>22</xdr:col>
      <xdr:colOff>581024</xdr:colOff>
      <xdr:row>84</xdr:row>
      <xdr:rowOff>180975</xdr:rowOff>
    </xdr:to>
    <xdr:sp macro="" textlink="">
      <xdr:nvSpPr>
        <xdr:cNvPr id="14" name="Rectangle: Rounded Corners 13">
          <a:extLst>
            <a:ext uri="{FF2B5EF4-FFF2-40B4-BE49-F238E27FC236}">
              <a16:creationId xmlns:a16="http://schemas.microsoft.com/office/drawing/2014/main" id="{93A4D778-ECF4-4E3F-8B74-E1072E1E207C}"/>
            </a:ext>
          </a:extLst>
        </xdr:cNvPr>
        <xdr:cNvSpPr/>
      </xdr:nvSpPr>
      <xdr:spPr>
        <a:xfrm>
          <a:off x="7038974" y="13601700"/>
          <a:ext cx="7534275" cy="2990850"/>
        </a:xfrm>
        <a:prstGeom prst="roundRect">
          <a:avLst>
            <a:gd name="adj" fmla="val 0"/>
          </a:avLst>
        </a:prstGeom>
        <a:noFill/>
        <a:ln>
          <a:solidFill>
            <a:schemeClr val="l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HK" sz="1100">
              <a:solidFill>
                <a:schemeClr val="tx1"/>
              </a:solidFill>
              <a:latin typeface="AIA Everest Condensed" panose="00000506000000000000" pitchFamily="50" charset="0"/>
            </a:rPr>
            <a:t>DISCLAIMER:</a:t>
          </a:r>
          <a:br>
            <a:rPr lang="en-HK" sz="1100">
              <a:solidFill>
                <a:schemeClr val="tx1"/>
              </a:solidFill>
              <a:latin typeface="AIA Everest Condensed" panose="00000506000000000000" pitchFamily="50" charset="0"/>
            </a:rPr>
          </a:br>
          <a:br>
            <a:rPr lang="en-HK" sz="1100">
              <a:solidFill>
                <a:schemeClr val="tx1"/>
              </a:solidFill>
              <a:latin typeface="AIA Everest Condensed" panose="00000506000000000000" pitchFamily="50" charset="0"/>
            </a:rPr>
          </a:br>
          <a:r>
            <a:rPr lang="en-HK" sz="1100">
              <a:solidFill>
                <a:schemeClr val="tx1"/>
              </a:solidFill>
              <a:latin typeface="AIA Everest Condensed" panose="00000506000000000000" pitchFamily="50" charset="0"/>
            </a:rPr>
            <a:t>This income calculator tool provides an estimate of the activities necessary for a Unit Manager to reach a desired income goal. The potential income and bonuses presented in this tool are indicative and subject to change based on various factors, including the number of activities the team performed, manpower, activity ratio, case rate, case size, and products sold.</a:t>
          </a:r>
        </a:p>
        <a:p>
          <a:pPr algn="l"/>
          <a:r>
            <a:rPr lang="en-HK" sz="1100">
              <a:solidFill>
                <a:schemeClr val="tx1"/>
              </a:solidFill>
              <a:latin typeface="AIA Everest Condensed" panose="00000506000000000000" pitchFamily="50" charset="0"/>
            </a:rPr>
            <a:t> </a:t>
          </a:r>
        </a:p>
        <a:p>
          <a:pPr algn="l"/>
          <a:r>
            <a:rPr lang="en-HK" sz="1100">
              <a:solidFill>
                <a:schemeClr val="tx1"/>
              </a:solidFill>
              <a:latin typeface="AIA Everest Condensed" panose="00000506000000000000" pitchFamily="50" charset="0"/>
            </a:rPr>
            <a:t>The tool assumes the following data to calculate the number of activities and potential income of a Unit Manager:</a:t>
          </a:r>
        </a:p>
        <a:p>
          <a:pPr algn="l"/>
          <a:r>
            <a:rPr lang="en-HK" sz="1100">
              <a:solidFill>
                <a:schemeClr val="tx1"/>
              </a:solidFill>
              <a:latin typeface="AIA Everest Condensed" panose="00000506000000000000" pitchFamily="50" charset="0"/>
            </a:rPr>
            <a:t>- No-Zero Month</a:t>
          </a:r>
        </a:p>
        <a:p>
          <a:pPr algn="l"/>
          <a:r>
            <a:rPr lang="en-HK" sz="1100">
              <a:solidFill>
                <a:schemeClr val="tx1"/>
              </a:solidFill>
              <a:latin typeface="AIA Everest Condensed" panose="00000506000000000000" pitchFamily="50" charset="0"/>
            </a:rPr>
            <a:t>- Team Persistency: 100%</a:t>
          </a:r>
        </a:p>
        <a:p>
          <a:pPr algn="l"/>
          <a:r>
            <a:rPr lang="en-HK" sz="1100">
              <a:solidFill>
                <a:schemeClr val="tx1"/>
              </a:solidFill>
              <a:latin typeface="AIA Everest Condensed" panose="00000506000000000000" pitchFamily="50" charset="0"/>
            </a:rPr>
            <a:t>- First Year Commissions (FYC) Rate: 30%</a:t>
          </a:r>
        </a:p>
        <a:p>
          <a:pPr algn="l"/>
          <a:r>
            <a:rPr lang="en-HK" sz="1100">
              <a:solidFill>
                <a:schemeClr val="tx1"/>
              </a:solidFill>
              <a:latin typeface="AIA Everest Condensed" panose="00000506000000000000" pitchFamily="50" charset="0"/>
            </a:rPr>
            <a:t>- Override Rate: 30%</a:t>
          </a:r>
        </a:p>
        <a:p>
          <a:pPr algn="l"/>
          <a:r>
            <a:rPr lang="en-HK" sz="1100">
              <a:solidFill>
                <a:schemeClr val="tx1"/>
              </a:solidFill>
              <a:latin typeface="AIA Everest Condensed" panose="00000506000000000000" pitchFamily="50" charset="0"/>
            </a:rPr>
            <a:t>- Unit Manager's MAPA</a:t>
          </a:r>
        </a:p>
        <a:p>
          <a:pPr marL="0" marR="0" lvl="0" indent="0" algn="l" defTabSz="914400" eaLnBrk="1" fontAlgn="auto" latinLnBrk="0" hangingPunct="1">
            <a:lnSpc>
              <a:spcPct val="100000"/>
            </a:lnSpc>
            <a:spcBef>
              <a:spcPts val="0"/>
            </a:spcBef>
            <a:spcAft>
              <a:spcPts val="0"/>
            </a:spcAft>
            <a:buClrTx/>
            <a:buSzTx/>
            <a:buFontTx/>
            <a:buNone/>
            <a:tabLst/>
            <a:defRPr/>
          </a:pPr>
          <a:r>
            <a:rPr lang="en-HK" sz="1100">
              <a:solidFill>
                <a:schemeClr val="tx1"/>
              </a:solidFill>
              <a:latin typeface="AIA Everest Condensed" panose="00000506000000000000" pitchFamily="50" charset="0"/>
            </a:rPr>
            <a:t>-</a:t>
          </a:r>
          <a:r>
            <a:rPr lang="en-HK" sz="1100" baseline="0">
              <a:solidFill>
                <a:schemeClr val="lt1"/>
              </a:solidFill>
              <a:effectLst/>
              <a:latin typeface="+mn-lt"/>
              <a:ea typeface="+mn-ea"/>
              <a:cs typeface="+mn-cs"/>
            </a:rPr>
            <a:t> </a:t>
          </a:r>
          <a:r>
            <a:rPr lang="en-HK" sz="1100">
              <a:solidFill>
                <a:schemeClr val="tx1"/>
              </a:solidFill>
              <a:effectLst/>
              <a:latin typeface="AIA Everest Condensed" panose="00000506000000000000" pitchFamily="50" charset="0"/>
              <a:ea typeface="+mn-ea"/>
              <a:cs typeface="+mn-cs"/>
            </a:rPr>
            <a:t>Bonuses is on top of Quality Achievement Bonus (QAB)</a:t>
          </a:r>
          <a:r>
            <a:rPr lang="en-HK" sz="1100" baseline="0">
              <a:solidFill>
                <a:schemeClr val="tx1"/>
              </a:solidFill>
              <a:effectLst/>
              <a:latin typeface="AIA Everest Condensed" panose="00000506000000000000" pitchFamily="50" charset="0"/>
              <a:ea typeface="+mn-ea"/>
              <a:cs typeface="+mn-cs"/>
            </a:rPr>
            <a:t> and Quality Business Bonus (QBB)</a:t>
          </a:r>
          <a:endParaRPr lang="en-HK">
            <a:solidFill>
              <a:schemeClr val="tx1"/>
            </a:solidFill>
            <a:effectLst/>
            <a:latin typeface="AIA Everest Condensed" panose="00000506000000000000" pitchFamily="50" charset="0"/>
          </a:endParaRPr>
        </a:p>
        <a:p>
          <a:pPr algn="l"/>
          <a:endParaRPr lang="en-HK" sz="1100">
            <a:solidFill>
              <a:schemeClr val="tx1"/>
            </a:solidFill>
            <a:latin typeface="AIA Everest Condensed" panose="00000506000000000000" pitchFamily="50" charset="0"/>
          </a:endParaRPr>
        </a:p>
        <a:p>
          <a:pPr algn="l"/>
          <a:r>
            <a:rPr lang="en-HK" sz="1100">
              <a:solidFill>
                <a:schemeClr val="tx1"/>
              </a:solidFill>
              <a:latin typeface="AIA Everest Condensed" panose="00000506000000000000" pitchFamily="50" charset="0"/>
            </a:rPr>
            <a:t>This tool should not be used as a basis for assuming the actual income; instead, it serves as a guide in identifying the number of new recruits needed or enhancing the unit's MAPA to meet the income goal and bonuses.</a:t>
          </a:r>
        </a:p>
        <a:p>
          <a:pPr algn="l"/>
          <a:endParaRPr lang="en-HK" sz="1100">
            <a:solidFill>
              <a:schemeClr val="tx1"/>
            </a:solidFill>
            <a:latin typeface="AIA Everest Condensed" panose="00000506000000000000" pitchFamily="50" charset="0"/>
          </a:endParaRPr>
        </a:p>
      </xdr:txBody>
    </xdr:sp>
    <xdr:clientData/>
  </xdr:twoCellAnchor>
  <xdr:twoCellAnchor editAs="oneCell">
    <xdr:from>
      <xdr:col>15</xdr:col>
      <xdr:colOff>95250</xdr:colOff>
      <xdr:row>38</xdr:row>
      <xdr:rowOff>171450</xdr:rowOff>
    </xdr:from>
    <xdr:to>
      <xdr:col>15</xdr:col>
      <xdr:colOff>581025</xdr:colOff>
      <xdr:row>41</xdr:row>
      <xdr:rowOff>123825</xdr:rowOff>
    </xdr:to>
    <xdr:pic>
      <xdr:nvPicPr>
        <xdr:cNvPr id="15" name="Graphic 14" descr="Arrow: Straight with solid fill">
          <a:extLst>
            <a:ext uri="{FF2B5EF4-FFF2-40B4-BE49-F238E27FC236}">
              <a16:creationId xmlns:a16="http://schemas.microsoft.com/office/drawing/2014/main" id="{0C691F35-B7DC-4990-9019-A2557B62E25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9886950" y="7648575"/>
          <a:ext cx="485775" cy="485775"/>
        </a:xfrm>
        <a:prstGeom prst="rect">
          <a:avLst/>
        </a:prstGeom>
      </xdr:spPr>
    </xdr:pic>
    <xdr:clientData/>
  </xdr:twoCellAnchor>
  <xdr:twoCellAnchor editAs="oneCell">
    <xdr:from>
      <xdr:col>14</xdr:col>
      <xdr:colOff>66675</xdr:colOff>
      <xdr:row>7</xdr:row>
      <xdr:rowOff>104775</xdr:rowOff>
    </xdr:from>
    <xdr:to>
      <xdr:col>15</xdr:col>
      <xdr:colOff>57150</xdr:colOff>
      <xdr:row>10</xdr:row>
      <xdr:rowOff>114300</xdr:rowOff>
    </xdr:to>
    <xdr:pic>
      <xdr:nvPicPr>
        <xdr:cNvPr id="17" name="Graphic 16" descr="Arrow: Straight with solid fill">
          <a:extLst>
            <a:ext uri="{FF2B5EF4-FFF2-40B4-BE49-F238E27FC236}">
              <a16:creationId xmlns:a16="http://schemas.microsoft.com/office/drawing/2014/main" id="{05A05F59-39EA-4BBC-9BCF-16ED7B34107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9248775" y="1504950"/>
          <a:ext cx="600075" cy="600075"/>
        </a:xfrm>
        <a:prstGeom prst="rect">
          <a:avLst/>
        </a:prstGeom>
      </xdr:spPr>
    </xdr:pic>
    <xdr:clientData/>
  </xdr:twoCellAnchor>
  <xdr:twoCellAnchor editAs="oneCell">
    <xdr:from>
      <xdr:col>18</xdr:col>
      <xdr:colOff>598255</xdr:colOff>
      <xdr:row>24</xdr:row>
      <xdr:rowOff>10620</xdr:rowOff>
    </xdr:from>
    <xdr:to>
      <xdr:col>19</xdr:col>
      <xdr:colOff>412140</xdr:colOff>
      <xdr:row>25</xdr:row>
      <xdr:rowOff>129305</xdr:rowOff>
    </xdr:to>
    <xdr:pic>
      <xdr:nvPicPr>
        <xdr:cNvPr id="25" name="Graphic 24" descr="Arrow: Rotate left with solid fill">
          <a:extLst>
            <a:ext uri="{FF2B5EF4-FFF2-40B4-BE49-F238E27FC236}">
              <a16:creationId xmlns:a16="http://schemas.microsoft.com/office/drawing/2014/main" id="{9A007E79-9F56-C9D4-2C69-57D6B96D8FF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rot="6170000">
          <a:off x="12218755" y="4601670"/>
          <a:ext cx="423485" cy="423485"/>
        </a:xfrm>
        <a:prstGeom prst="rect">
          <a:avLst/>
        </a:prstGeom>
      </xdr:spPr>
    </xdr:pic>
    <xdr:clientData/>
  </xdr:twoCellAnchor>
  <xdr:twoCellAnchor editAs="oneCell">
    <xdr:from>
      <xdr:col>14</xdr:col>
      <xdr:colOff>579205</xdr:colOff>
      <xdr:row>24</xdr:row>
      <xdr:rowOff>20145</xdr:rowOff>
    </xdr:from>
    <xdr:to>
      <xdr:col>15</xdr:col>
      <xdr:colOff>393090</xdr:colOff>
      <xdr:row>25</xdr:row>
      <xdr:rowOff>138830</xdr:rowOff>
    </xdr:to>
    <xdr:pic>
      <xdr:nvPicPr>
        <xdr:cNvPr id="26" name="Graphic 25" descr="Arrow: Rotate left with solid fill">
          <a:extLst>
            <a:ext uri="{FF2B5EF4-FFF2-40B4-BE49-F238E27FC236}">
              <a16:creationId xmlns:a16="http://schemas.microsoft.com/office/drawing/2014/main" id="{F1CE34D2-3C3C-52FF-C529-65814F62FB6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rot="6170000">
          <a:off x="9761305" y="4611195"/>
          <a:ext cx="423485" cy="423485"/>
        </a:xfrm>
        <a:prstGeom prst="rect">
          <a:avLst/>
        </a:prstGeom>
      </xdr:spPr>
    </xdr:pic>
    <xdr:clientData/>
  </xdr:twoCellAnchor>
  <xdr:twoCellAnchor editAs="oneCell">
    <xdr:from>
      <xdr:col>10</xdr:col>
      <xdr:colOff>550630</xdr:colOff>
      <xdr:row>24</xdr:row>
      <xdr:rowOff>20144</xdr:rowOff>
    </xdr:from>
    <xdr:to>
      <xdr:col>11</xdr:col>
      <xdr:colOff>364515</xdr:colOff>
      <xdr:row>25</xdr:row>
      <xdr:rowOff>138829</xdr:rowOff>
    </xdr:to>
    <xdr:pic>
      <xdr:nvPicPr>
        <xdr:cNvPr id="27" name="Graphic 26" descr="Arrow: Rotate left with solid fill">
          <a:extLst>
            <a:ext uri="{FF2B5EF4-FFF2-40B4-BE49-F238E27FC236}">
              <a16:creationId xmlns:a16="http://schemas.microsoft.com/office/drawing/2014/main" id="{C363F6A7-B425-5072-9792-3241C9331A3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rot="6170000">
          <a:off x="7180030" y="4611194"/>
          <a:ext cx="423485" cy="423485"/>
        </a:xfrm>
        <a:prstGeom prst="rect">
          <a:avLst/>
        </a:prstGeom>
      </xdr:spPr>
    </xdr:pic>
    <xdr:clientData/>
  </xdr:twoCellAnchor>
  <xdr:twoCellAnchor editAs="oneCell">
    <xdr:from>
      <xdr:col>6</xdr:col>
      <xdr:colOff>617305</xdr:colOff>
      <xdr:row>24</xdr:row>
      <xdr:rowOff>39194</xdr:rowOff>
    </xdr:from>
    <xdr:to>
      <xdr:col>7</xdr:col>
      <xdr:colOff>354990</xdr:colOff>
      <xdr:row>25</xdr:row>
      <xdr:rowOff>157879</xdr:rowOff>
    </xdr:to>
    <xdr:pic>
      <xdr:nvPicPr>
        <xdr:cNvPr id="30" name="Graphic 29" descr="Arrow: Rotate left with solid fill">
          <a:extLst>
            <a:ext uri="{FF2B5EF4-FFF2-40B4-BE49-F238E27FC236}">
              <a16:creationId xmlns:a16="http://schemas.microsoft.com/office/drawing/2014/main" id="{77030F8B-F00A-A168-74C6-4C9E81862F4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rot="6995895">
          <a:off x="4417780" y="4630244"/>
          <a:ext cx="423485" cy="4234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3D1C-1118-4D24-84E4-1919103346D1}">
  <sheetPr codeName="Sheet1"/>
  <dimension ref="A3:AH12"/>
  <sheetViews>
    <sheetView showGridLines="0" zoomScale="120" zoomScaleNormal="120" workbookViewId="0">
      <pane xSplit="2" topLeftCell="P1" activePane="topRight" state="frozen"/>
      <selection pane="topRight" activeCell="B8" sqref="A8:XFD8"/>
    </sheetView>
  </sheetViews>
  <sheetFormatPr defaultRowHeight="15" x14ac:dyDescent="0.25"/>
  <cols>
    <col min="1" max="1" width="21.28515625" customWidth="1"/>
    <col min="2" max="2" width="28.5703125" style="1" customWidth="1"/>
    <col min="3" max="4" width="10.42578125" bestFit="1" customWidth="1"/>
    <col min="5" max="5" width="11.7109375" bestFit="1" customWidth="1"/>
    <col min="6" max="9" width="10.42578125" bestFit="1" customWidth="1"/>
    <col min="10" max="10" width="11.140625" bestFit="1" customWidth="1"/>
    <col min="11" max="11" width="10.42578125" bestFit="1" customWidth="1"/>
    <col min="12" max="12" width="11.7109375" bestFit="1" customWidth="1"/>
    <col min="13" max="13" width="10.42578125" bestFit="1" customWidth="1"/>
    <col min="14" max="14" width="10.140625" bestFit="1" customWidth="1"/>
    <col min="15" max="15" width="12.7109375" bestFit="1" customWidth="1"/>
    <col min="16" max="16" width="11.140625" bestFit="1" customWidth="1"/>
    <col min="17" max="18" width="10.140625" bestFit="1" customWidth="1"/>
    <col min="19" max="19" width="11.7109375" bestFit="1" customWidth="1"/>
    <col min="20" max="22" width="10.140625" bestFit="1" customWidth="1"/>
    <col min="23" max="23" width="11.140625" bestFit="1" customWidth="1"/>
    <col min="24" max="25" width="10.140625" bestFit="1" customWidth="1"/>
    <col min="26" max="26" width="11.7109375" bestFit="1" customWidth="1"/>
    <col min="27" max="29" width="10.140625" bestFit="1" customWidth="1"/>
    <col min="30" max="30" width="11.140625" bestFit="1" customWidth="1"/>
    <col min="31" max="32" width="10.140625" bestFit="1" customWidth="1"/>
    <col min="33" max="33" width="11.7109375" bestFit="1" customWidth="1"/>
    <col min="34" max="34" width="10.140625" bestFit="1" customWidth="1"/>
  </cols>
  <sheetData>
    <row r="3" spans="1:34" s="2" customFormat="1" x14ac:dyDescent="0.25">
      <c r="A3" s="95" t="s">
        <v>49</v>
      </c>
      <c r="B3" s="95"/>
      <c r="C3" s="14">
        <v>45250</v>
      </c>
      <c r="D3" s="15">
        <v>45251</v>
      </c>
      <c r="E3" s="15">
        <v>45252</v>
      </c>
      <c r="F3" s="14">
        <v>45253</v>
      </c>
      <c r="G3" s="14">
        <v>45254</v>
      </c>
      <c r="H3" s="15">
        <v>45255</v>
      </c>
      <c r="I3" s="15">
        <v>45256</v>
      </c>
      <c r="J3" s="15">
        <v>45257</v>
      </c>
      <c r="K3" s="14">
        <v>45258</v>
      </c>
      <c r="L3" s="14">
        <v>45259</v>
      </c>
      <c r="M3" s="15">
        <v>45260</v>
      </c>
      <c r="N3" s="15">
        <v>45261</v>
      </c>
      <c r="O3" s="15">
        <v>45262</v>
      </c>
      <c r="P3" s="15">
        <v>45263</v>
      </c>
      <c r="Q3" s="14">
        <v>45264</v>
      </c>
      <c r="R3" s="14">
        <v>45265</v>
      </c>
      <c r="S3" s="14">
        <v>45266</v>
      </c>
      <c r="T3" s="14">
        <v>45267</v>
      </c>
      <c r="U3" s="14">
        <v>45268</v>
      </c>
      <c r="V3" s="15">
        <v>45269</v>
      </c>
      <c r="W3" s="15">
        <v>45270</v>
      </c>
      <c r="X3" s="14">
        <v>45271</v>
      </c>
      <c r="Y3" s="14">
        <v>45272</v>
      </c>
      <c r="Z3" s="14">
        <v>45273</v>
      </c>
      <c r="AA3" s="14">
        <v>45274</v>
      </c>
      <c r="AB3" s="15">
        <v>45275</v>
      </c>
      <c r="AC3" s="15">
        <v>45276</v>
      </c>
      <c r="AD3" s="15">
        <v>45277</v>
      </c>
      <c r="AE3" s="14">
        <v>45278</v>
      </c>
      <c r="AF3" s="14">
        <v>45279</v>
      </c>
      <c r="AG3" s="14">
        <v>45280</v>
      </c>
      <c r="AH3" s="14">
        <v>45281</v>
      </c>
    </row>
    <row r="4" spans="1:34" x14ac:dyDescent="0.25">
      <c r="A4" s="95"/>
      <c r="B4" s="95"/>
      <c r="C4" s="13" t="s">
        <v>50</v>
      </c>
      <c r="D4" s="13" t="s">
        <v>51</v>
      </c>
      <c r="E4" s="13" t="s">
        <v>52</v>
      </c>
      <c r="F4" s="13" t="s">
        <v>53</v>
      </c>
      <c r="G4" s="13" t="s">
        <v>54</v>
      </c>
      <c r="H4" s="13" t="s">
        <v>55</v>
      </c>
      <c r="I4" s="13" t="s">
        <v>56</v>
      </c>
      <c r="J4" s="13" t="s">
        <v>50</v>
      </c>
      <c r="K4" s="13" t="s">
        <v>51</v>
      </c>
      <c r="L4" s="13" t="s">
        <v>52</v>
      </c>
      <c r="M4" s="13" t="s">
        <v>53</v>
      </c>
      <c r="N4" s="13" t="s">
        <v>54</v>
      </c>
      <c r="O4" s="13" t="s">
        <v>55</v>
      </c>
      <c r="P4" s="13" t="s">
        <v>56</v>
      </c>
      <c r="Q4" s="13" t="s">
        <v>50</v>
      </c>
      <c r="R4" s="13" t="s">
        <v>51</v>
      </c>
      <c r="S4" s="13" t="s">
        <v>52</v>
      </c>
      <c r="T4" s="13" t="s">
        <v>53</v>
      </c>
      <c r="U4" s="13" t="s">
        <v>54</v>
      </c>
      <c r="V4" s="13" t="s">
        <v>55</v>
      </c>
      <c r="W4" s="13" t="s">
        <v>56</v>
      </c>
      <c r="X4" s="13" t="s">
        <v>50</v>
      </c>
      <c r="Y4" s="13" t="s">
        <v>51</v>
      </c>
      <c r="Z4" s="13" t="s">
        <v>52</v>
      </c>
      <c r="AA4" s="13" t="s">
        <v>53</v>
      </c>
      <c r="AB4" s="13" t="s">
        <v>54</v>
      </c>
      <c r="AC4" s="13" t="s">
        <v>55</v>
      </c>
      <c r="AD4" s="13" t="s">
        <v>56</v>
      </c>
      <c r="AE4" s="13" t="s">
        <v>50</v>
      </c>
      <c r="AF4" s="13" t="s">
        <v>51</v>
      </c>
      <c r="AG4" s="13" t="s">
        <v>52</v>
      </c>
      <c r="AH4" s="13" t="s">
        <v>53</v>
      </c>
    </row>
    <row r="5" spans="1:34" s="31" customFormat="1" ht="21" customHeight="1" x14ac:dyDescent="0.25">
      <c r="A5" s="96" t="s">
        <v>57</v>
      </c>
      <c r="B5" s="12" t="s">
        <v>59</v>
      </c>
      <c r="C5" s="29"/>
      <c r="D5" s="89" t="s">
        <v>63</v>
      </c>
      <c r="E5" s="90"/>
      <c r="F5" s="29"/>
      <c r="G5" s="29"/>
      <c r="H5" s="89"/>
      <c r="I5" s="90"/>
      <c r="J5" s="80" t="s">
        <v>68</v>
      </c>
      <c r="K5" s="30"/>
      <c r="L5" s="30"/>
      <c r="M5" s="80" t="s">
        <v>66</v>
      </c>
      <c r="N5" s="80" t="s">
        <v>65</v>
      </c>
      <c r="O5" s="80" t="s">
        <v>67</v>
      </c>
      <c r="P5" s="80" t="s">
        <v>68</v>
      </c>
      <c r="Q5" s="30"/>
      <c r="R5" s="30"/>
      <c r="S5" s="83"/>
      <c r="T5" s="83"/>
      <c r="U5" s="86" t="s">
        <v>122</v>
      </c>
      <c r="V5" s="86"/>
      <c r="W5" s="80" t="s">
        <v>68</v>
      </c>
      <c r="X5" s="83"/>
      <c r="Y5" s="83"/>
      <c r="Z5" s="83"/>
      <c r="AA5" s="83"/>
      <c r="AB5" s="89" t="s">
        <v>64</v>
      </c>
      <c r="AC5" s="90"/>
      <c r="AD5" s="80" t="s">
        <v>68</v>
      </c>
      <c r="AE5" s="83"/>
      <c r="AF5" s="83"/>
      <c r="AG5" s="83"/>
      <c r="AH5" s="83"/>
    </row>
    <row r="6" spans="1:34" s="31" customFormat="1" ht="21" customHeight="1" x14ac:dyDescent="0.25">
      <c r="A6" s="96"/>
      <c r="B6" s="12" t="s">
        <v>58</v>
      </c>
      <c r="C6" s="83"/>
      <c r="D6" s="91"/>
      <c r="E6" s="92"/>
      <c r="F6" s="83"/>
      <c r="G6" s="83"/>
      <c r="H6" s="91"/>
      <c r="I6" s="92"/>
      <c r="J6" s="81"/>
      <c r="K6" s="29"/>
      <c r="L6" s="29"/>
      <c r="M6" s="87"/>
      <c r="N6" s="87"/>
      <c r="O6" s="81"/>
      <c r="P6" s="81"/>
      <c r="Q6" s="29"/>
      <c r="R6" s="29"/>
      <c r="S6" s="85"/>
      <c r="T6" s="85"/>
      <c r="U6" s="87"/>
      <c r="V6" s="87"/>
      <c r="W6" s="81"/>
      <c r="X6" s="84"/>
      <c r="Y6" s="84"/>
      <c r="Z6" s="84"/>
      <c r="AA6" s="84"/>
      <c r="AB6" s="91"/>
      <c r="AC6" s="92"/>
      <c r="AD6" s="81"/>
      <c r="AE6" s="84"/>
      <c r="AF6" s="84"/>
      <c r="AG6" s="84"/>
      <c r="AH6" s="84"/>
    </row>
    <row r="7" spans="1:34" s="31" customFormat="1" ht="21" customHeight="1" x14ac:dyDescent="0.25">
      <c r="A7" s="96"/>
      <c r="B7" s="12" t="s">
        <v>60</v>
      </c>
      <c r="C7" s="84"/>
      <c r="D7" s="91"/>
      <c r="E7" s="92"/>
      <c r="F7" s="84"/>
      <c r="G7" s="84"/>
      <c r="H7" s="91"/>
      <c r="I7" s="92"/>
      <c r="J7" s="81"/>
      <c r="K7" s="83"/>
      <c r="L7" s="83"/>
      <c r="M7" s="87"/>
      <c r="N7" s="87"/>
      <c r="O7" s="81"/>
      <c r="P7" s="81"/>
      <c r="Q7" s="83"/>
      <c r="R7" s="83"/>
      <c r="S7" s="29"/>
      <c r="T7" s="29"/>
      <c r="U7" s="87"/>
      <c r="V7" s="87"/>
      <c r="W7" s="81"/>
      <c r="X7" s="85"/>
      <c r="Y7" s="84"/>
      <c r="Z7" s="84"/>
      <c r="AA7" s="84"/>
      <c r="AB7" s="91"/>
      <c r="AC7" s="92"/>
      <c r="AD7" s="81"/>
      <c r="AE7" s="84"/>
      <c r="AF7" s="84"/>
      <c r="AG7" s="84"/>
      <c r="AH7" s="84"/>
    </row>
    <row r="8" spans="1:34" s="31" customFormat="1" ht="21" customHeight="1" x14ac:dyDescent="0.25">
      <c r="A8" s="96"/>
      <c r="B8" s="12" t="s">
        <v>61</v>
      </c>
      <c r="C8" s="84"/>
      <c r="D8" s="91"/>
      <c r="E8" s="92"/>
      <c r="F8" s="84"/>
      <c r="G8" s="84"/>
      <c r="H8" s="91"/>
      <c r="I8" s="92"/>
      <c r="J8" s="81"/>
      <c r="K8" s="84"/>
      <c r="L8" s="84"/>
      <c r="M8" s="87"/>
      <c r="N8" s="87"/>
      <c r="O8" s="81"/>
      <c r="P8" s="81"/>
      <c r="Q8" s="84"/>
      <c r="R8" s="84"/>
      <c r="S8" s="83"/>
      <c r="T8" s="83"/>
      <c r="U8" s="87"/>
      <c r="V8" s="87"/>
      <c r="W8" s="81"/>
      <c r="X8" s="29"/>
      <c r="Y8" s="85"/>
      <c r="Z8" s="85"/>
      <c r="AA8" s="85"/>
      <c r="AB8" s="91"/>
      <c r="AC8" s="92"/>
      <c r="AD8" s="81"/>
      <c r="AE8" s="84"/>
      <c r="AF8" s="84"/>
      <c r="AG8" s="84"/>
      <c r="AH8" s="84"/>
    </row>
    <row r="9" spans="1:34" s="31" customFormat="1" ht="21" customHeight="1" x14ac:dyDescent="0.25">
      <c r="A9" s="96" t="s">
        <v>62</v>
      </c>
      <c r="B9" s="12" t="s">
        <v>59</v>
      </c>
      <c r="C9" s="84"/>
      <c r="D9" s="91"/>
      <c r="E9" s="92"/>
      <c r="F9" s="84"/>
      <c r="G9" s="84"/>
      <c r="H9" s="91"/>
      <c r="I9" s="92"/>
      <c r="J9" s="81"/>
      <c r="K9" s="84"/>
      <c r="L9" s="84"/>
      <c r="M9" s="87"/>
      <c r="N9" s="87"/>
      <c r="O9" s="81"/>
      <c r="P9" s="81"/>
      <c r="Q9" s="84"/>
      <c r="R9" s="84"/>
      <c r="S9" s="84"/>
      <c r="T9" s="84"/>
      <c r="U9" s="87"/>
      <c r="V9" s="87"/>
      <c r="W9" s="81"/>
      <c r="X9" s="83"/>
      <c r="Y9" s="29"/>
      <c r="Z9" s="29"/>
      <c r="AA9" s="29"/>
      <c r="AB9" s="91"/>
      <c r="AC9" s="92"/>
      <c r="AD9" s="81"/>
      <c r="AE9" s="85"/>
      <c r="AF9" s="85"/>
      <c r="AG9" s="85"/>
      <c r="AH9" s="85"/>
    </row>
    <row r="10" spans="1:34" s="31" customFormat="1" ht="21" customHeight="1" x14ac:dyDescent="0.25">
      <c r="A10" s="96"/>
      <c r="B10" s="12" t="s">
        <v>58</v>
      </c>
      <c r="C10" s="84"/>
      <c r="D10" s="91"/>
      <c r="E10" s="92"/>
      <c r="F10" s="84"/>
      <c r="G10" s="84"/>
      <c r="H10" s="91"/>
      <c r="I10" s="92"/>
      <c r="J10" s="81"/>
      <c r="K10" s="84"/>
      <c r="L10" s="84"/>
      <c r="M10" s="87"/>
      <c r="N10" s="87"/>
      <c r="O10" s="81"/>
      <c r="P10" s="81"/>
      <c r="Q10" s="84"/>
      <c r="R10" s="84"/>
      <c r="S10" s="84"/>
      <c r="T10" s="84"/>
      <c r="U10" s="87"/>
      <c r="V10" s="87"/>
      <c r="W10" s="81"/>
      <c r="X10" s="84"/>
      <c r="Y10" s="83"/>
      <c r="Z10" s="83"/>
      <c r="AA10" s="83"/>
      <c r="AB10" s="91"/>
      <c r="AC10" s="92"/>
      <c r="AD10" s="81"/>
      <c r="AE10" s="29"/>
      <c r="AF10" s="29"/>
      <c r="AG10" s="29"/>
      <c r="AH10" s="29"/>
    </row>
    <row r="11" spans="1:34" s="31" customFormat="1" ht="21" customHeight="1" x14ac:dyDescent="0.25">
      <c r="A11" s="96"/>
      <c r="B11" s="12" t="s">
        <v>60</v>
      </c>
      <c r="C11" s="84"/>
      <c r="D11" s="91"/>
      <c r="E11" s="92"/>
      <c r="F11" s="84"/>
      <c r="G11" s="84"/>
      <c r="H11" s="91"/>
      <c r="I11" s="92"/>
      <c r="J11" s="81"/>
      <c r="K11" s="84"/>
      <c r="L11" s="84"/>
      <c r="M11" s="87"/>
      <c r="N11" s="87"/>
      <c r="O11" s="81"/>
      <c r="P11" s="81"/>
      <c r="Q11" s="84"/>
      <c r="R11" s="84"/>
      <c r="S11" s="84"/>
      <c r="T11" s="84"/>
      <c r="U11" s="87"/>
      <c r="V11" s="87"/>
      <c r="W11" s="81"/>
      <c r="X11" s="84"/>
      <c r="Y11" s="84"/>
      <c r="Z11" s="84"/>
      <c r="AA11" s="84"/>
      <c r="AB11" s="91"/>
      <c r="AC11" s="92"/>
      <c r="AD11" s="81"/>
      <c r="AE11" s="83"/>
      <c r="AF11" s="83"/>
      <c r="AG11" s="83"/>
      <c r="AH11" s="83"/>
    </row>
    <row r="12" spans="1:34" s="31" customFormat="1" ht="21" customHeight="1" x14ac:dyDescent="0.25">
      <c r="A12" s="96"/>
      <c r="B12" s="12" t="s">
        <v>61</v>
      </c>
      <c r="C12" s="85"/>
      <c r="D12" s="93"/>
      <c r="E12" s="94"/>
      <c r="F12" s="85"/>
      <c r="G12" s="85"/>
      <c r="H12" s="93"/>
      <c r="I12" s="94"/>
      <c r="J12" s="82"/>
      <c r="K12" s="85"/>
      <c r="L12" s="85"/>
      <c r="M12" s="88"/>
      <c r="N12" s="88"/>
      <c r="O12" s="82"/>
      <c r="P12" s="82"/>
      <c r="Q12" s="85"/>
      <c r="R12" s="85"/>
      <c r="S12" s="85"/>
      <c r="T12" s="85"/>
      <c r="U12" s="88"/>
      <c r="V12" s="88"/>
      <c r="W12" s="82"/>
      <c r="X12" s="85"/>
      <c r="Y12" s="85"/>
      <c r="Z12" s="85"/>
      <c r="AA12" s="85"/>
      <c r="AB12" s="93"/>
      <c r="AC12" s="94"/>
      <c r="AD12" s="82"/>
      <c r="AE12" s="85"/>
      <c r="AF12" s="85"/>
      <c r="AG12" s="85"/>
      <c r="AH12" s="85"/>
    </row>
  </sheetData>
  <mergeCells count="42">
    <mergeCell ref="AG5:AG9"/>
    <mergeCell ref="AH5:AH9"/>
    <mergeCell ref="AF11:AF12"/>
    <mergeCell ref="AG11:AG12"/>
    <mergeCell ref="AH11:AH12"/>
    <mergeCell ref="AF5:AF9"/>
    <mergeCell ref="AE5:AE9"/>
    <mergeCell ref="AE11:AE12"/>
    <mergeCell ref="U5:U12"/>
    <mergeCell ref="S5:S6"/>
    <mergeCell ref="S8:S12"/>
    <mergeCell ref="T8:T12"/>
    <mergeCell ref="X9:X12"/>
    <mergeCell ref="Y5:Y8"/>
    <mergeCell ref="Z5:Z8"/>
    <mergeCell ref="AA5:AA8"/>
    <mergeCell ref="X5:X7"/>
    <mergeCell ref="Y10:Y12"/>
    <mergeCell ref="Z10:Z12"/>
    <mergeCell ref="AA10:AA12"/>
    <mergeCell ref="AD5:AD12"/>
    <mergeCell ref="AB5:AC12"/>
    <mergeCell ref="A3:B4"/>
    <mergeCell ref="A5:A8"/>
    <mergeCell ref="A9:A12"/>
    <mergeCell ref="C6:C12"/>
    <mergeCell ref="L7:L12"/>
    <mergeCell ref="D5:E12"/>
    <mergeCell ref="W5:W12"/>
    <mergeCell ref="F6:F12"/>
    <mergeCell ref="G6:G12"/>
    <mergeCell ref="K7:K12"/>
    <mergeCell ref="V5:V12"/>
    <mergeCell ref="P5:P12"/>
    <mergeCell ref="R7:R12"/>
    <mergeCell ref="T5:T6"/>
    <mergeCell ref="N5:N12"/>
    <mergeCell ref="M5:M12"/>
    <mergeCell ref="O5:O12"/>
    <mergeCell ref="Q7:Q12"/>
    <mergeCell ref="H5:I12"/>
    <mergeCell ref="J5:J12"/>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729B-1C92-48BF-8BD8-B442F2D70DF4}">
  <sheetPr codeName="Sheet2"/>
  <dimension ref="B3:W77"/>
  <sheetViews>
    <sheetView showGridLines="0" workbookViewId="0">
      <selection activeCell="L9" sqref="L9"/>
    </sheetView>
  </sheetViews>
  <sheetFormatPr defaultRowHeight="15" x14ac:dyDescent="0.25"/>
  <cols>
    <col min="2" max="4" width="19.7109375" style="2" customWidth="1"/>
    <col min="7" max="7" width="16" customWidth="1"/>
    <col min="8" max="8" width="16.5703125" customWidth="1"/>
    <col min="9" max="9" width="15.85546875" customWidth="1"/>
    <col min="10" max="10" width="16.140625" customWidth="1"/>
    <col min="11" max="12" width="13.7109375" customWidth="1"/>
    <col min="13" max="13" width="14.140625" customWidth="1"/>
    <col min="14" max="14" width="14.5703125" customWidth="1"/>
    <col min="15" max="15" width="14.42578125" customWidth="1"/>
    <col min="16" max="16" width="13.7109375" customWidth="1"/>
    <col min="17" max="17" width="11.7109375" bestFit="1" customWidth="1"/>
    <col min="18" max="18" width="13.140625" customWidth="1"/>
    <col min="19" max="19" width="13.5703125" style="2" customWidth="1"/>
    <col min="20" max="21" width="11.42578125" style="2" customWidth="1"/>
    <col min="22" max="36" width="11.42578125" customWidth="1"/>
    <col min="37" max="48" width="10.140625" bestFit="1" customWidth="1"/>
  </cols>
  <sheetData>
    <row r="3" spans="2:21" x14ac:dyDescent="0.25">
      <c r="B3" s="11" t="s">
        <v>34</v>
      </c>
      <c r="C3" s="9">
        <v>0.3</v>
      </c>
    </row>
    <row r="4" spans="2:21" x14ac:dyDescent="0.25">
      <c r="B4" s="11" t="s">
        <v>35</v>
      </c>
      <c r="C4" s="4">
        <v>0.15</v>
      </c>
      <c r="D4" s="4">
        <v>0.05</v>
      </c>
      <c r="G4" s="2">
        <v>10</v>
      </c>
      <c r="H4" s="2">
        <v>5</v>
      </c>
      <c r="I4" s="2">
        <v>3</v>
      </c>
      <c r="J4" s="2">
        <v>1</v>
      </c>
      <c r="K4" s="2" t="s">
        <v>125</v>
      </c>
    </row>
    <row r="5" spans="2:21" x14ac:dyDescent="0.25">
      <c r="H5" s="23">
        <f>H4/G4</f>
        <v>0.5</v>
      </c>
      <c r="I5" s="23">
        <f>I4/H4</f>
        <v>0.6</v>
      </c>
      <c r="J5" s="23">
        <f>J4/I4</f>
        <v>0.33333333333333331</v>
      </c>
      <c r="S5"/>
      <c r="T5"/>
      <c r="U5"/>
    </row>
    <row r="6" spans="2:21" x14ac:dyDescent="0.25">
      <c r="B6" s="98" t="s">
        <v>10</v>
      </c>
      <c r="C6" s="98"/>
      <c r="D6" s="98"/>
      <c r="G6" s="6" t="s">
        <v>118</v>
      </c>
      <c r="H6" s="6" t="s">
        <v>119</v>
      </c>
      <c r="I6" s="6" t="s">
        <v>127</v>
      </c>
      <c r="J6" s="6" t="s">
        <v>120</v>
      </c>
      <c r="S6"/>
      <c r="T6"/>
      <c r="U6"/>
    </row>
    <row r="7" spans="2:21" x14ac:dyDescent="0.25">
      <c r="B7" s="3" t="s">
        <v>45</v>
      </c>
      <c r="C7" s="3" t="s">
        <v>46</v>
      </c>
      <c r="G7" s="26">
        <f>H7/H5</f>
        <v>0</v>
      </c>
      <c r="H7" s="26">
        <f>I7/I5</f>
        <v>0</v>
      </c>
      <c r="I7" s="26">
        <f>J7/J5</f>
        <v>0</v>
      </c>
      <c r="J7" s="26">
        <f>ROUND(H14,0)</f>
        <v>0</v>
      </c>
      <c r="S7"/>
      <c r="T7"/>
      <c r="U7"/>
    </row>
    <row r="8" spans="2:21" x14ac:dyDescent="0.25">
      <c r="B8" s="3"/>
      <c r="C8" s="3" t="s">
        <v>47</v>
      </c>
      <c r="S8"/>
      <c r="T8"/>
      <c r="U8"/>
    </row>
    <row r="9" spans="2:21" x14ac:dyDescent="0.25">
      <c r="B9" s="3"/>
      <c r="C9" s="3"/>
      <c r="S9"/>
      <c r="T9"/>
      <c r="U9"/>
    </row>
    <row r="10" spans="2:21" x14ac:dyDescent="0.25">
      <c r="B10" s="3" t="s">
        <v>11</v>
      </c>
      <c r="G10" s="22" t="s">
        <v>121</v>
      </c>
      <c r="H10" s="8">
        <f>'AIA LIFE PLANNER'!$K$9</f>
        <v>0</v>
      </c>
      <c r="I10" t="s">
        <v>126</v>
      </c>
      <c r="S10"/>
      <c r="T10"/>
      <c r="U10"/>
    </row>
    <row r="11" spans="2:21" x14ac:dyDescent="0.25">
      <c r="B11" s="6" t="s">
        <v>0</v>
      </c>
      <c r="C11" s="6" t="s">
        <v>2</v>
      </c>
      <c r="D11" s="6" t="s">
        <v>1</v>
      </c>
      <c r="J11" s="41" t="s">
        <v>132</v>
      </c>
      <c r="K11" s="41" t="s">
        <v>133</v>
      </c>
    </row>
    <row r="12" spans="2:21" x14ac:dyDescent="0.25">
      <c r="B12" s="7" t="s">
        <v>3</v>
      </c>
      <c r="C12" s="8">
        <v>2000000</v>
      </c>
      <c r="D12" s="9">
        <v>0.35</v>
      </c>
      <c r="G12" t="s">
        <v>2</v>
      </c>
      <c r="H12" s="5">
        <f>H10/$C$3</f>
        <v>0</v>
      </c>
      <c r="I12" s="5">
        <f>H12*3</f>
        <v>0</v>
      </c>
      <c r="J12" s="23">
        <f>IF(I12&gt;=C12,D12,IF(I12&gt;=C13,D13,IF(I12&gt;=C14,D14,IF(I12&gt;=C15,D15,IF(I12&gt;=C16,D16,IF(I12&gt;=C17,D17,IF(I12&gt;=C18,D18,"ERROR")))))))</f>
        <v>0</v>
      </c>
      <c r="K12" s="5">
        <f>(H10*3)*J12</f>
        <v>0</v>
      </c>
    </row>
    <row r="13" spans="2:21" x14ac:dyDescent="0.25">
      <c r="B13" s="7" t="s">
        <v>4</v>
      </c>
      <c r="C13" s="8">
        <v>1500000</v>
      </c>
      <c r="D13" s="9">
        <v>0.3</v>
      </c>
      <c r="G13" t="s">
        <v>123</v>
      </c>
      <c r="H13" s="5">
        <v>40000</v>
      </c>
      <c r="I13" s="2"/>
    </row>
    <row r="14" spans="2:21" x14ac:dyDescent="0.25">
      <c r="B14" s="7" t="s">
        <v>5</v>
      </c>
      <c r="C14" s="8">
        <v>1000000</v>
      </c>
      <c r="D14" s="9">
        <v>0.25</v>
      </c>
      <c r="G14" t="s">
        <v>124</v>
      </c>
      <c r="H14" s="115">
        <f>H12/H13</f>
        <v>0</v>
      </c>
      <c r="I14" s="2">
        <f>H14*3</f>
        <v>0</v>
      </c>
      <c r="J14" s="23">
        <f>IF(I14&gt;=C22,D22,IF(I14&gt;=C23,D23,IF(I14&gt;=C24,D24,IF(I14&gt;=C25,D25,IF(I14&gt;=C26,D26,"ERROR")))))</f>
        <v>0</v>
      </c>
      <c r="K14" s="5">
        <f>(H10*3)*J14</f>
        <v>0</v>
      </c>
      <c r="M14" s="42"/>
    </row>
    <row r="15" spans="2:21" x14ac:dyDescent="0.25">
      <c r="B15" s="7" t="s">
        <v>6</v>
      </c>
      <c r="C15" s="8">
        <v>500000</v>
      </c>
      <c r="D15" s="9">
        <v>0.2</v>
      </c>
      <c r="H15" s="25"/>
    </row>
    <row r="16" spans="2:21" x14ac:dyDescent="0.25">
      <c r="B16" s="7" t="s">
        <v>7</v>
      </c>
      <c r="C16" s="8">
        <v>300000</v>
      </c>
      <c r="D16" s="9">
        <v>0.15</v>
      </c>
      <c r="H16" s="25"/>
    </row>
    <row r="17" spans="2:23" x14ac:dyDescent="0.25">
      <c r="B17" s="7" t="s">
        <v>8</v>
      </c>
      <c r="C17" s="8">
        <v>150000</v>
      </c>
      <c r="D17" s="9">
        <v>0.1</v>
      </c>
    </row>
    <row r="18" spans="2:23" x14ac:dyDescent="0.25">
      <c r="B18" s="7" t="s">
        <v>9</v>
      </c>
      <c r="C18" s="8">
        <v>0</v>
      </c>
      <c r="D18" s="9">
        <v>0</v>
      </c>
    </row>
    <row r="19" spans="2:23" ht="30" x14ac:dyDescent="0.25">
      <c r="G19" s="18" t="s">
        <v>143</v>
      </c>
      <c r="H19" s="18" t="s">
        <v>144</v>
      </c>
      <c r="I19" s="18" t="s">
        <v>73</v>
      </c>
      <c r="J19" s="18" t="s">
        <v>74</v>
      </c>
      <c r="K19" s="18" t="s">
        <v>75</v>
      </c>
      <c r="L19" s="18" t="s">
        <v>34</v>
      </c>
      <c r="M19" s="18" t="s">
        <v>76</v>
      </c>
      <c r="N19" s="18" t="s">
        <v>77</v>
      </c>
      <c r="O19" s="18" t="s">
        <v>35</v>
      </c>
      <c r="P19" s="18" t="s">
        <v>78</v>
      </c>
      <c r="Q19" s="18" t="s">
        <v>79</v>
      </c>
      <c r="R19" s="19" t="s">
        <v>80</v>
      </c>
      <c r="S19"/>
      <c r="T19" s="18" t="s">
        <v>73</v>
      </c>
      <c r="U19" s="18" t="s">
        <v>145</v>
      </c>
      <c r="V19" s="18" t="s">
        <v>34</v>
      </c>
      <c r="W19" s="18" t="s">
        <v>146</v>
      </c>
    </row>
    <row r="20" spans="2:23" x14ac:dyDescent="0.25">
      <c r="B20" s="3" t="s">
        <v>12</v>
      </c>
      <c r="G20" s="2" t="s">
        <v>134</v>
      </c>
      <c r="H20" s="2" t="s">
        <v>137</v>
      </c>
      <c r="I20" s="56" t="s">
        <v>81</v>
      </c>
      <c r="J20" s="24">
        <f>$H$14</f>
        <v>0</v>
      </c>
      <c r="K20" s="5">
        <f>$H$12</f>
        <v>0</v>
      </c>
      <c r="L20" s="5">
        <f>$H$10</f>
        <v>0</v>
      </c>
      <c r="M20" s="2"/>
      <c r="N20" s="2"/>
      <c r="O20" s="2"/>
      <c r="P20" s="2"/>
      <c r="Q20" s="5">
        <f>W20</f>
        <v>0</v>
      </c>
      <c r="R20" s="5">
        <f>SUM(L20:Q20)</f>
        <v>0</v>
      </c>
      <c r="S20"/>
      <c r="T20" s="55" t="s">
        <v>81</v>
      </c>
      <c r="U20" s="2">
        <f>'AIA LIFE PLANNER'!$U$30</f>
        <v>0</v>
      </c>
      <c r="V20" s="5">
        <f>($H$13*$C$3)*U20</f>
        <v>0</v>
      </c>
      <c r="W20" s="5">
        <f>V20*15%</f>
        <v>0</v>
      </c>
    </row>
    <row r="21" spans="2:23" x14ac:dyDescent="0.25">
      <c r="B21" s="6" t="s">
        <v>13</v>
      </c>
      <c r="C21" s="6" t="s">
        <v>14</v>
      </c>
      <c r="D21" s="6" t="s">
        <v>1</v>
      </c>
      <c r="G21" s="2" t="s">
        <v>134</v>
      </c>
      <c r="H21" s="2" t="s">
        <v>137</v>
      </c>
      <c r="I21" s="56" t="s">
        <v>82</v>
      </c>
      <c r="J21" s="24">
        <f t="shared" ref="J21:J55" si="0">$H$14</f>
        <v>0</v>
      </c>
      <c r="K21" s="5">
        <f t="shared" ref="K21:K55" si="1">$H$12</f>
        <v>0</v>
      </c>
      <c r="L21" s="5">
        <f t="shared" ref="L21:L55" si="2">$H$10</f>
        <v>0</v>
      </c>
      <c r="M21" s="2"/>
      <c r="N21" s="2"/>
      <c r="O21" s="2"/>
      <c r="P21" s="2"/>
      <c r="Q21" s="5">
        <f t="shared" ref="Q21:Q55" si="3">W21</f>
        <v>0</v>
      </c>
      <c r="R21" s="5">
        <f t="shared" ref="R21:R54" si="4">SUM(L21:Q21)</f>
        <v>0</v>
      </c>
      <c r="S21"/>
      <c r="T21" s="55" t="s">
        <v>82</v>
      </c>
      <c r="U21" s="2">
        <f t="shared" ref="U21:U43" si="5">$U$20+U20</f>
        <v>0</v>
      </c>
      <c r="V21" s="5">
        <f t="shared" ref="V21:V55" si="6">($H$13*$C$3)*U21</f>
        <v>0</v>
      </c>
      <c r="W21" s="5">
        <f t="shared" ref="W21:W55" si="7">V21*15%</f>
        <v>0</v>
      </c>
    </row>
    <row r="22" spans="2:23" x14ac:dyDescent="0.25">
      <c r="B22" s="10" t="s">
        <v>19</v>
      </c>
      <c r="C22" s="7">
        <v>9</v>
      </c>
      <c r="D22" s="9">
        <v>0.15</v>
      </c>
      <c r="G22" s="2" t="s">
        <v>134</v>
      </c>
      <c r="H22" s="2" t="s">
        <v>137</v>
      </c>
      <c r="I22" s="57" t="s">
        <v>83</v>
      </c>
      <c r="J22" s="47">
        <f t="shared" si="0"/>
        <v>0</v>
      </c>
      <c r="K22" s="44">
        <f t="shared" si="1"/>
        <v>0</v>
      </c>
      <c r="L22" s="44">
        <f t="shared" si="2"/>
        <v>0</v>
      </c>
      <c r="M22" s="44">
        <f>$K$12</f>
        <v>0</v>
      </c>
      <c r="N22" s="44">
        <f>$K$14</f>
        <v>0</v>
      </c>
      <c r="O22" s="45"/>
      <c r="P22" s="45"/>
      <c r="Q22" s="5">
        <f t="shared" si="3"/>
        <v>0</v>
      </c>
      <c r="R22" s="5">
        <f t="shared" si="4"/>
        <v>0</v>
      </c>
      <c r="S22"/>
      <c r="T22" s="55" t="s">
        <v>83</v>
      </c>
      <c r="U22" s="2">
        <f t="shared" si="5"/>
        <v>0</v>
      </c>
      <c r="V22" s="5">
        <f t="shared" si="6"/>
        <v>0</v>
      </c>
      <c r="W22" s="5">
        <f t="shared" si="7"/>
        <v>0</v>
      </c>
    </row>
    <row r="23" spans="2:23" x14ac:dyDescent="0.25">
      <c r="B23" s="10" t="s">
        <v>18</v>
      </c>
      <c r="C23" s="7">
        <v>7</v>
      </c>
      <c r="D23" s="9">
        <v>0.12</v>
      </c>
      <c r="G23" s="2" t="s">
        <v>134</v>
      </c>
      <c r="H23" s="2" t="s">
        <v>138</v>
      </c>
      <c r="I23" s="56" t="s">
        <v>84</v>
      </c>
      <c r="J23" s="24">
        <f t="shared" si="0"/>
        <v>0</v>
      </c>
      <c r="K23" s="5">
        <f t="shared" si="1"/>
        <v>0</v>
      </c>
      <c r="L23" s="5">
        <f t="shared" si="2"/>
        <v>0</v>
      </c>
      <c r="M23" s="44"/>
      <c r="N23" s="5"/>
      <c r="O23" s="2"/>
      <c r="P23" s="2"/>
      <c r="Q23" s="5">
        <f t="shared" si="3"/>
        <v>0</v>
      </c>
      <c r="R23" s="5">
        <f t="shared" si="4"/>
        <v>0</v>
      </c>
      <c r="S23"/>
      <c r="T23" s="55" t="s">
        <v>84</v>
      </c>
      <c r="U23" s="2">
        <f t="shared" si="5"/>
        <v>0</v>
      </c>
      <c r="V23" s="5">
        <f t="shared" si="6"/>
        <v>0</v>
      </c>
      <c r="W23" s="5">
        <f t="shared" si="7"/>
        <v>0</v>
      </c>
    </row>
    <row r="24" spans="2:23" x14ac:dyDescent="0.25">
      <c r="B24" s="10" t="s">
        <v>17</v>
      </c>
      <c r="C24" s="7">
        <v>5</v>
      </c>
      <c r="D24" s="9">
        <v>0.08</v>
      </c>
      <c r="G24" s="2" t="s">
        <v>134</v>
      </c>
      <c r="H24" s="2" t="s">
        <v>138</v>
      </c>
      <c r="I24" s="56" t="s">
        <v>85</v>
      </c>
      <c r="J24" s="24">
        <f t="shared" si="0"/>
        <v>0</v>
      </c>
      <c r="K24" s="5">
        <f t="shared" si="1"/>
        <v>0</v>
      </c>
      <c r="L24" s="5">
        <f t="shared" si="2"/>
        <v>0</v>
      </c>
      <c r="M24" s="44"/>
      <c r="N24" s="5"/>
      <c r="O24" s="2"/>
      <c r="P24" s="2"/>
      <c r="Q24" s="5">
        <f t="shared" si="3"/>
        <v>0</v>
      </c>
      <c r="R24" s="5">
        <f t="shared" si="4"/>
        <v>0</v>
      </c>
      <c r="S24"/>
      <c r="T24" s="55" t="s">
        <v>85</v>
      </c>
      <c r="U24" s="2">
        <f t="shared" si="5"/>
        <v>0</v>
      </c>
      <c r="V24" s="5">
        <f t="shared" si="6"/>
        <v>0</v>
      </c>
      <c r="W24" s="5">
        <f t="shared" si="7"/>
        <v>0</v>
      </c>
    </row>
    <row r="25" spans="2:23" x14ac:dyDescent="0.25">
      <c r="B25" s="10" t="s">
        <v>16</v>
      </c>
      <c r="C25" s="7">
        <v>3</v>
      </c>
      <c r="D25" s="9">
        <v>0.04</v>
      </c>
      <c r="G25" s="2" t="s">
        <v>134</v>
      </c>
      <c r="H25" s="2" t="s">
        <v>138</v>
      </c>
      <c r="I25" s="56" t="s">
        <v>86</v>
      </c>
      <c r="J25" s="24">
        <f t="shared" si="0"/>
        <v>0</v>
      </c>
      <c r="K25" s="5">
        <f t="shared" si="1"/>
        <v>0</v>
      </c>
      <c r="L25" s="5">
        <f t="shared" si="2"/>
        <v>0</v>
      </c>
      <c r="M25" s="44">
        <f t="shared" ref="M25:M55" si="8">$K$12</f>
        <v>0</v>
      </c>
      <c r="N25" s="5">
        <f t="shared" ref="N25:N55" si="9">$K$14</f>
        <v>0</v>
      </c>
      <c r="O25" s="2"/>
      <c r="P25" s="2"/>
      <c r="Q25" s="5">
        <f t="shared" si="3"/>
        <v>0</v>
      </c>
      <c r="R25" s="5">
        <f t="shared" si="4"/>
        <v>0</v>
      </c>
      <c r="S25"/>
      <c r="T25" s="55" t="s">
        <v>86</v>
      </c>
      <c r="U25" s="2">
        <f t="shared" si="5"/>
        <v>0</v>
      </c>
      <c r="V25" s="5">
        <f t="shared" si="6"/>
        <v>0</v>
      </c>
      <c r="W25" s="5">
        <f t="shared" si="7"/>
        <v>0</v>
      </c>
    </row>
    <row r="26" spans="2:23" x14ac:dyDescent="0.25">
      <c r="B26" s="10" t="s">
        <v>15</v>
      </c>
      <c r="C26" s="7">
        <v>0</v>
      </c>
      <c r="D26" s="9">
        <v>0</v>
      </c>
      <c r="G26" s="2" t="s">
        <v>134</v>
      </c>
      <c r="H26" s="2" t="s">
        <v>139</v>
      </c>
      <c r="I26" s="56" t="s">
        <v>87</v>
      </c>
      <c r="J26" s="24">
        <f t="shared" si="0"/>
        <v>0</v>
      </c>
      <c r="K26" s="5">
        <f t="shared" si="1"/>
        <v>0</v>
      </c>
      <c r="L26" s="5">
        <f t="shared" si="2"/>
        <v>0</v>
      </c>
      <c r="M26" s="44"/>
      <c r="N26" s="5"/>
      <c r="O26" s="2"/>
      <c r="P26" s="2"/>
      <c r="Q26" s="5">
        <f t="shared" si="3"/>
        <v>0</v>
      </c>
      <c r="R26" s="5">
        <f t="shared" si="4"/>
        <v>0</v>
      </c>
      <c r="S26"/>
      <c r="T26" s="55" t="s">
        <v>87</v>
      </c>
      <c r="U26" s="2">
        <f t="shared" si="5"/>
        <v>0</v>
      </c>
      <c r="V26" s="5">
        <f t="shared" si="6"/>
        <v>0</v>
      </c>
      <c r="W26" s="5">
        <f t="shared" si="7"/>
        <v>0</v>
      </c>
    </row>
    <row r="27" spans="2:23" x14ac:dyDescent="0.25">
      <c r="G27" s="2" t="s">
        <v>134</v>
      </c>
      <c r="H27" s="2" t="s">
        <v>139</v>
      </c>
      <c r="I27" s="56" t="s">
        <v>88</v>
      </c>
      <c r="J27" s="24">
        <f t="shared" si="0"/>
        <v>0</v>
      </c>
      <c r="K27" s="5">
        <f t="shared" si="1"/>
        <v>0</v>
      </c>
      <c r="L27" s="5">
        <f t="shared" si="2"/>
        <v>0</v>
      </c>
      <c r="M27" s="44"/>
      <c r="N27" s="5"/>
      <c r="O27" s="2"/>
      <c r="P27" s="2"/>
      <c r="Q27" s="5">
        <f t="shared" si="3"/>
        <v>0</v>
      </c>
      <c r="R27" s="5">
        <f t="shared" si="4"/>
        <v>0</v>
      </c>
      <c r="S27"/>
      <c r="T27" s="55" t="s">
        <v>88</v>
      </c>
      <c r="U27" s="2">
        <f t="shared" si="5"/>
        <v>0</v>
      </c>
      <c r="V27" s="5">
        <f t="shared" si="6"/>
        <v>0</v>
      </c>
      <c r="W27" s="5">
        <f t="shared" si="7"/>
        <v>0</v>
      </c>
    </row>
    <row r="28" spans="2:23" x14ac:dyDescent="0.25">
      <c r="B28" s="3" t="s">
        <v>48</v>
      </c>
      <c r="G28" s="2" t="s">
        <v>134</v>
      </c>
      <c r="H28" s="2" t="s">
        <v>139</v>
      </c>
      <c r="I28" s="56" t="s">
        <v>89</v>
      </c>
      <c r="J28" s="24">
        <f t="shared" si="0"/>
        <v>0</v>
      </c>
      <c r="K28" s="5">
        <f t="shared" si="1"/>
        <v>0</v>
      </c>
      <c r="L28" s="5">
        <f t="shared" si="2"/>
        <v>0</v>
      </c>
      <c r="M28" s="44">
        <f t="shared" si="8"/>
        <v>0</v>
      </c>
      <c r="N28" s="5">
        <f t="shared" si="9"/>
        <v>0</v>
      </c>
      <c r="O28" s="2"/>
      <c r="P28" s="2"/>
      <c r="Q28" s="5">
        <f t="shared" si="3"/>
        <v>0</v>
      </c>
      <c r="R28" s="5">
        <f t="shared" si="4"/>
        <v>0</v>
      </c>
      <c r="S28"/>
      <c r="T28" s="55" t="s">
        <v>89</v>
      </c>
      <c r="U28" s="2">
        <f t="shared" si="5"/>
        <v>0</v>
      </c>
      <c r="V28" s="5">
        <f t="shared" si="6"/>
        <v>0</v>
      </c>
      <c r="W28" s="5">
        <f t="shared" si="7"/>
        <v>0</v>
      </c>
    </row>
    <row r="29" spans="2:23" x14ac:dyDescent="0.25">
      <c r="B29" s="6" t="s">
        <v>20</v>
      </c>
      <c r="C29" s="6" t="s">
        <v>21</v>
      </c>
      <c r="G29" s="2" t="s">
        <v>134</v>
      </c>
      <c r="H29" s="2" t="s">
        <v>140</v>
      </c>
      <c r="I29" s="56" t="s">
        <v>90</v>
      </c>
      <c r="J29" s="24">
        <f t="shared" si="0"/>
        <v>0</v>
      </c>
      <c r="K29" s="5">
        <f t="shared" si="1"/>
        <v>0</v>
      </c>
      <c r="L29" s="5">
        <f t="shared" si="2"/>
        <v>0</v>
      </c>
      <c r="M29" s="44"/>
      <c r="N29" s="5"/>
      <c r="O29" s="2"/>
      <c r="P29" s="2"/>
      <c r="Q29" s="5">
        <f t="shared" si="3"/>
        <v>0</v>
      </c>
      <c r="R29" s="5">
        <f t="shared" si="4"/>
        <v>0</v>
      </c>
      <c r="S29"/>
      <c r="T29" s="55" t="s">
        <v>90</v>
      </c>
      <c r="U29" s="2">
        <f t="shared" si="5"/>
        <v>0</v>
      </c>
      <c r="V29" s="5">
        <f t="shared" si="6"/>
        <v>0</v>
      </c>
      <c r="W29" s="5">
        <f t="shared" si="7"/>
        <v>0</v>
      </c>
    </row>
    <row r="30" spans="2:23" x14ac:dyDescent="0.25">
      <c r="B30" s="7" t="s">
        <v>22</v>
      </c>
      <c r="C30" s="7">
        <v>2</v>
      </c>
      <c r="G30" s="2" t="s">
        <v>134</v>
      </c>
      <c r="H30" s="2" t="s">
        <v>140</v>
      </c>
      <c r="I30" s="56" t="s">
        <v>91</v>
      </c>
      <c r="J30" s="24">
        <f t="shared" si="0"/>
        <v>0</v>
      </c>
      <c r="K30" s="5">
        <f t="shared" si="1"/>
        <v>0</v>
      </c>
      <c r="L30" s="5">
        <f t="shared" si="2"/>
        <v>0</v>
      </c>
      <c r="M30" s="44"/>
      <c r="N30" s="5"/>
      <c r="O30" s="2"/>
      <c r="P30" s="2"/>
      <c r="Q30" s="5">
        <f t="shared" si="3"/>
        <v>0</v>
      </c>
      <c r="R30" s="5">
        <f t="shared" si="4"/>
        <v>0</v>
      </c>
      <c r="S30"/>
      <c r="T30" s="55" t="s">
        <v>91</v>
      </c>
      <c r="U30" s="2">
        <f t="shared" si="5"/>
        <v>0</v>
      </c>
      <c r="V30" s="5">
        <f t="shared" si="6"/>
        <v>0</v>
      </c>
      <c r="W30" s="5">
        <f t="shared" si="7"/>
        <v>0</v>
      </c>
    </row>
    <row r="31" spans="2:23" x14ac:dyDescent="0.25">
      <c r="B31" s="7" t="s">
        <v>23</v>
      </c>
      <c r="C31" s="7">
        <v>3</v>
      </c>
      <c r="G31" s="2" t="s">
        <v>134</v>
      </c>
      <c r="H31" s="2" t="s">
        <v>140</v>
      </c>
      <c r="I31" s="56" t="s">
        <v>92</v>
      </c>
      <c r="J31" s="24">
        <f t="shared" si="0"/>
        <v>0</v>
      </c>
      <c r="K31" s="5">
        <f t="shared" si="1"/>
        <v>0</v>
      </c>
      <c r="L31" s="5">
        <f t="shared" si="2"/>
        <v>0</v>
      </c>
      <c r="M31" s="44">
        <f t="shared" si="8"/>
        <v>0</v>
      </c>
      <c r="N31" s="5">
        <f t="shared" si="9"/>
        <v>0</v>
      </c>
      <c r="O31" s="2"/>
      <c r="P31" s="2"/>
      <c r="Q31" s="5">
        <f t="shared" si="3"/>
        <v>0</v>
      </c>
      <c r="R31" s="5">
        <f t="shared" si="4"/>
        <v>0</v>
      </c>
      <c r="S31"/>
      <c r="T31" s="55" t="s">
        <v>92</v>
      </c>
      <c r="U31" s="2">
        <f t="shared" si="5"/>
        <v>0</v>
      </c>
      <c r="V31" s="5">
        <f t="shared" si="6"/>
        <v>0</v>
      </c>
      <c r="W31" s="5">
        <f t="shared" si="7"/>
        <v>0</v>
      </c>
    </row>
    <row r="32" spans="2:23" x14ac:dyDescent="0.25">
      <c r="B32" s="7" t="s">
        <v>24</v>
      </c>
      <c r="C32" s="7">
        <v>4</v>
      </c>
      <c r="G32" s="2" t="s">
        <v>135</v>
      </c>
      <c r="H32" s="2" t="s">
        <v>137</v>
      </c>
      <c r="I32" s="56" t="s">
        <v>93</v>
      </c>
      <c r="J32" s="24">
        <f t="shared" si="0"/>
        <v>0</v>
      </c>
      <c r="K32" s="5">
        <f t="shared" si="1"/>
        <v>0</v>
      </c>
      <c r="L32" s="5">
        <f t="shared" si="2"/>
        <v>0</v>
      </c>
      <c r="M32" s="44"/>
      <c r="N32" s="5"/>
      <c r="O32" s="28">
        <f>L20*$C$4</f>
        <v>0</v>
      </c>
      <c r="P32" s="2"/>
      <c r="Q32" s="5">
        <f t="shared" si="3"/>
        <v>0</v>
      </c>
      <c r="R32" s="5">
        <f t="shared" si="4"/>
        <v>0</v>
      </c>
      <c r="S32"/>
      <c r="T32" s="55" t="s">
        <v>93</v>
      </c>
      <c r="U32" s="2">
        <f t="shared" si="5"/>
        <v>0</v>
      </c>
      <c r="V32" s="5">
        <f t="shared" si="6"/>
        <v>0</v>
      </c>
      <c r="W32" s="5">
        <f t="shared" si="7"/>
        <v>0</v>
      </c>
    </row>
    <row r="33" spans="2:23" x14ac:dyDescent="0.25">
      <c r="B33" s="7" t="s">
        <v>25</v>
      </c>
      <c r="C33" s="7">
        <v>2</v>
      </c>
      <c r="G33" s="2" t="s">
        <v>135</v>
      </c>
      <c r="H33" s="2" t="s">
        <v>137</v>
      </c>
      <c r="I33" s="56" t="s">
        <v>94</v>
      </c>
      <c r="J33" s="24">
        <f t="shared" si="0"/>
        <v>0</v>
      </c>
      <c r="K33" s="5">
        <f t="shared" si="1"/>
        <v>0</v>
      </c>
      <c r="L33" s="5">
        <f t="shared" si="2"/>
        <v>0</v>
      </c>
      <c r="M33" s="44"/>
      <c r="N33" s="5"/>
      <c r="O33" s="28">
        <f t="shared" ref="O33:O42" si="10">L21*$C$4</f>
        <v>0</v>
      </c>
      <c r="P33" s="2"/>
      <c r="Q33" s="5">
        <f t="shared" si="3"/>
        <v>0</v>
      </c>
      <c r="R33" s="5">
        <f t="shared" si="4"/>
        <v>0</v>
      </c>
      <c r="S33"/>
      <c r="T33" s="55" t="s">
        <v>94</v>
      </c>
      <c r="U33" s="2">
        <f t="shared" si="5"/>
        <v>0</v>
      </c>
      <c r="V33" s="5">
        <f t="shared" si="6"/>
        <v>0</v>
      </c>
      <c r="W33" s="5">
        <f t="shared" si="7"/>
        <v>0</v>
      </c>
    </row>
    <row r="34" spans="2:23" x14ac:dyDescent="0.25">
      <c r="B34" s="7" t="s">
        <v>26</v>
      </c>
      <c r="C34" s="7">
        <v>3</v>
      </c>
      <c r="G34" s="2" t="s">
        <v>135</v>
      </c>
      <c r="H34" s="2" t="s">
        <v>137</v>
      </c>
      <c r="I34" s="56" t="s">
        <v>95</v>
      </c>
      <c r="J34" s="24">
        <f t="shared" si="0"/>
        <v>0</v>
      </c>
      <c r="K34" s="5">
        <f t="shared" si="1"/>
        <v>0</v>
      </c>
      <c r="L34" s="5">
        <f t="shared" si="2"/>
        <v>0</v>
      </c>
      <c r="M34" s="44">
        <f t="shared" si="8"/>
        <v>0</v>
      </c>
      <c r="N34" s="5">
        <f t="shared" si="9"/>
        <v>0</v>
      </c>
      <c r="O34" s="28">
        <f t="shared" si="10"/>
        <v>0</v>
      </c>
      <c r="P34" s="2"/>
      <c r="Q34" s="5">
        <f t="shared" si="3"/>
        <v>0</v>
      </c>
      <c r="R34" s="5">
        <f t="shared" si="4"/>
        <v>0</v>
      </c>
      <c r="S34"/>
      <c r="T34" s="55" t="s">
        <v>95</v>
      </c>
      <c r="U34" s="2">
        <f t="shared" si="5"/>
        <v>0</v>
      </c>
      <c r="V34" s="5">
        <f t="shared" si="6"/>
        <v>0</v>
      </c>
      <c r="W34" s="5">
        <f t="shared" si="7"/>
        <v>0</v>
      </c>
    </row>
    <row r="35" spans="2:23" x14ac:dyDescent="0.25">
      <c r="B35" s="7" t="s">
        <v>27</v>
      </c>
      <c r="C35" s="7">
        <v>4</v>
      </c>
      <c r="G35" s="2" t="s">
        <v>135</v>
      </c>
      <c r="H35" s="2" t="s">
        <v>138</v>
      </c>
      <c r="I35" s="56" t="s">
        <v>96</v>
      </c>
      <c r="J35" s="24">
        <f t="shared" si="0"/>
        <v>0</v>
      </c>
      <c r="K35" s="5">
        <f t="shared" si="1"/>
        <v>0</v>
      </c>
      <c r="L35" s="5">
        <f t="shared" si="2"/>
        <v>0</v>
      </c>
      <c r="M35" s="44"/>
      <c r="N35" s="5"/>
      <c r="O35" s="28">
        <f t="shared" si="10"/>
        <v>0</v>
      </c>
      <c r="P35" s="2"/>
      <c r="Q35" s="5">
        <f t="shared" si="3"/>
        <v>0</v>
      </c>
      <c r="R35" s="5">
        <f t="shared" si="4"/>
        <v>0</v>
      </c>
      <c r="S35"/>
      <c r="T35" s="55" t="s">
        <v>96</v>
      </c>
      <c r="U35" s="2">
        <f t="shared" si="5"/>
        <v>0</v>
      </c>
      <c r="V35" s="5">
        <f t="shared" si="6"/>
        <v>0</v>
      </c>
      <c r="W35" s="5">
        <f t="shared" si="7"/>
        <v>0</v>
      </c>
    </row>
    <row r="36" spans="2:23" x14ac:dyDescent="0.25">
      <c r="B36" s="7" t="s">
        <v>28</v>
      </c>
      <c r="C36" s="7">
        <v>2</v>
      </c>
      <c r="G36" s="2" t="s">
        <v>135</v>
      </c>
      <c r="H36" s="2" t="s">
        <v>138</v>
      </c>
      <c r="I36" s="56" t="s">
        <v>97</v>
      </c>
      <c r="J36" s="24">
        <f t="shared" si="0"/>
        <v>0</v>
      </c>
      <c r="K36" s="5">
        <f t="shared" si="1"/>
        <v>0</v>
      </c>
      <c r="L36" s="5">
        <f t="shared" si="2"/>
        <v>0</v>
      </c>
      <c r="M36" s="44"/>
      <c r="N36" s="5"/>
      <c r="O36" s="28">
        <f t="shared" si="10"/>
        <v>0</v>
      </c>
      <c r="P36" s="2"/>
      <c r="Q36" s="5">
        <f t="shared" si="3"/>
        <v>0</v>
      </c>
      <c r="R36" s="5">
        <f t="shared" si="4"/>
        <v>0</v>
      </c>
      <c r="S36"/>
      <c r="T36" s="55" t="s">
        <v>97</v>
      </c>
      <c r="U36" s="2">
        <f t="shared" si="5"/>
        <v>0</v>
      </c>
      <c r="V36" s="5">
        <f t="shared" si="6"/>
        <v>0</v>
      </c>
      <c r="W36" s="5">
        <f t="shared" si="7"/>
        <v>0</v>
      </c>
    </row>
    <row r="37" spans="2:23" x14ac:dyDescent="0.25">
      <c r="B37" s="7" t="s">
        <v>29</v>
      </c>
      <c r="C37" s="7">
        <v>3</v>
      </c>
      <c r="G37" s="2" t="s">
        <v>135</v>
      </c>
      <c r="H37" s="2" t="s">
        <v>138</v>
      </c>
      <c r="I37" s="56" t="s">
        <v>98</v>
      </c>
      <c r="J37" s="24">
        <f t="shared" si="0"/>
        <v>0</v>
      </c>
      <c r="K37" s="5">
        <f t="shared" si="1"/>
        <v>0</v>
      </c>
      <c r="L37" s="5">
        <f t="shared" si="2"/>
        <v>0</v>
      </c>
      <c r="M37" s="44">
        <f t="shared" si="8"/>
        <v>0</v>
      </c>
      <c r="N37" s="5">
        <f t="shared" si="9"/>
        <v>0</v>
      </c>
      <c r="O37" s="28">
        <f t="shared" si="10"/>
        <v>0</v>
      </c>
      <c r="P37" s="2"/>
      <c r="Q37" s="5">
        <f t="shared" si="3"/>
        <v>0</v>
      </c>
      <c r="R37" s="5">
        <f t="shared" si="4"/>
        <v>0</v>
      </c>
      <c r="S37"/>
      <c r="T37" s="55" t="s">
        <v>98</v>
      </c>
      <c r="U37" s="2">
        <f t="shared" si="5"/>
        <v>0</v>
      </c>
      <c r="V37" s="5">
        <f t="shared" si="6"/>
        <v>0</v>
      </c>
      <c r="W37" s="5">
        <f t="shared" si="7"/>
        <v>0</v>
      </c>
    </row>
    <row r="38" spans="2:23" x14ac:dyDescent="0.25">
      <c r="B38" s="7" t="s">
        <v>30</v>
      </c>
      <c r="C38" s="7">
        <v>4</v>
      </c>
      <c r="G38" s="2" t="s">
        <v>135</v>
      </c>
      <c r="H38" s="2" t="s">
        <v>139</v>
      </c>
      <c r="I38" s="56" t="s">
        <v>99</v>
      </c>
      <c r="J38" s="24">
        <f t="shared" si="0"/>
        <v>0</v>
      </c>
      <c r="K38" s="5">
        <f t="shared" si="1"/>
        <v>0</v>
      </c>
      <c r="L38" s="5">
        <f t="shared" si="2"/>
        <v>0</v>
      </c>
      <c r="M38" s="44"/>
      <c r="N38" s="5"/>
      <c r="O38" s="28">
        <f t="shared" si="10"/>
        <v>0</v>
      </c>
      <c r="P38" s="2"/>
      <c r="Q38" s="5">
        <f t="shared" si="3"/>
        <v>0</v>
      </c>
      <c r="R38" s="5">
        <f t="shared" si="4"/>
        <v>0</v>
      </c>
      <c r="S38"/>
      <c r="T38" s="55" t="s">
        <v>99</v>
      </c>
      <c r="U38" s="2">
        <f t="shared" si="5"/>
        <v>0</v>
      </c>
      <c r="V38" s="5">
        <f t="shared" si="6"/>
        <v>0</v>
      </c>
      <c r="W38" s="5">
        <f t="shared" si="7"/>
        <v>0</v>
      </c>
    </row>
    <row r="39" spans="2:23" x14ac:dyDescent="0.25">
      <c r="B39" s="7" t="s">
        <v>31</v>
      </c>
      <c r="C39" s="7">
        <v>2</v>
      </c>
      <c r="G39" s="2" t="s">
        <v>135</v>
      </c>
      <c r="H39" s="2" t="s">
        <v>139</v>
      </c>
      <c r="I39" s="56" t="s">
        <v>100</v>
      </c>
      <c r="J39" s="24">
        <f t="shared" si="0"/>
        <v>0</v>
      </c>
      <c r="K39" s="5">
        <f t="shared" si="1"/>
        <v>0</v>
      </c>
      <c r="L39" s="5">
        <f t="shared" si="2"/>
        <v>0</v>
      </c>
      <c r="M39" s="44"/>
      <c r="N39" s="5"/>
      <c r="O39" s="28">
        <f t="shared" si="10"/>
        <v>0</v>
      </c>
      <c r="P39" s="2"/>
      <c r="Q39" s="5">
        <f t="shared" si="3"/>
        <v>0</v>
      </c>
      <c r="R39" s="5">
        <f t="shared" si="4"/>
        <v>0</v>
      </c>
      <c r="S39"/>
      <c r="T39" s="55" t="s">
        <v>100</v>
      </c>
      <c r="U39" s="2">
        <f t="shared" si="5"/>
        <v>0</v>
      </c>
      <c r="V39" s="5">
        <f t="shared" si="6"/>
        <v>0</v>
      </c>
      <c r="W39" s="5">
        <f t="shared" si="7"/>
        <v>0</v>
      </c>
    </row>
    <row r="40" spans="2:23" x14ac:dyDescent="0.25">
      <c r="B40" s="7" t="s">
        <v>32</v>
      </c>
      <c r="C40" s="7">
        <v>3</v>
      </c>
      <c r="G40" s="2" t="s">
        <v>135</v>
      </c>
      <c r="H40" s="2" t="s">
        <v>139</v>
      </c>
      <c r="I40" s="56" t="s">
        <v>101</v>
      </c>
      <c r="J40" s="24">
        <f t="shared" si="0"/>
        <v>0</v>
      </c>
      <c r="K40" s="5">
        <f t="shared" si="1"/>
        <v>0</v>
      </c>
      <c r="L40" s="5">
        <f t="shared" si="2"/>
        <v>0</v>
      </c>
      <c r="M40" s="44">
        <f t="shared" si="8"/>
        <v>0</v>
      </c>
      <c r="N40" s="5">
        <f t="shared" si="9"/>
        <v>0</v>
      </c>
      <c r="O40" s="28">
        <f t="shared" si="10"/>
        <v>0</v>
      </c>
      <c r="P40" s="2"/>
      <c r="Q40" s="5">
        <f t="shared" si="3"/>
        <v>0</v>
      </c>
      <c r="R40" s="5">
        <f t="shared" si="4"/>
        <v>0</v>
      </c>
      <c r="S40"/>
      <c r="T40" s="55" t="s">
        <v>101</v>
      </c>
      <c r="U40" s="2">
        <f t="shared" si="5"/>
        <v>0</v>
      </c>
      <c r="V40" s="5">
        <f t="shared" si="6"/>
        <v>0</v>
      </c>
      <c r="W40" s="5">
        <f t="shared" si="7"/>
        <v>0</v>
      </c>
    </row>
    <row r="41" spans="2:23" x14ac:dyDescent="0.25">
      <c r="B41" s="7" t="s">
        <v>33</v>
      </c>
      <c r="C41" s="7">
        <v>4</v>
      </c>
      <c r="G41" s="2" t="s">
        <v>135</v>
      </c>
      <c r="H41" s="2" t="s">
        <v>140</v>
      </c>
      <c r="I41" s="56" t="s">
        <v>102</v>
      </c>
      <c r="J41" s="24">
        <f t="shared" si="0"/>
        <v>0</v>
      </c>
      <c r="K41" s="5">
        <f t="shared" si="1"/>
        <v>0</v>
      </c>
      <c r="L41" s="5">
        <f t="shared" si="2"/>
        <v>0</v>
      </c>
      <c r="M41" s="44"/>
      <c r="N41" s="5"/>
      <c r="O41" s="28">
        <f t="shared" si="10"/>
        <v>0</v>
      </c>
      <c r="P41" s="2"/>
      <c r="Q41" s="5">
        <f t="shared" si="3"/>
        <v>0</v>
      </c>
      <c r="R41" s="5">
        <f t="shared" si="4"/>
        <v>0</v>
      </c>
      <c r="S41"/>
      <c r="T41" s="55" t="s">
        <v>102</v>
      </c>
      <c r="U41" s="2">
        <f t="shared" si="5"/>
        <v>0</v>
      </c>
      <c r="V41" s="5">
        <f t="shared" si="6"/>
        <v>0</v>
      </c>
      <c r="W41" s="5">
        <f t="shared" si="7"/>
        <v>0</v>
      </c>
    </row>
    <row r="42" spans="2:23" x14ac:dyDescent="0.25">
      <c r="G42" s="2" t="s">
        <v>135</v>
      </c>
      <c r="H42" s="2" t="s">
        <v>140</v>
      </c>
      <c r="I42" s="56" t="s">
        <v>103</v>
      </c>
      <c r="J42" s="24">
        <f t="shared" si="0"/>
        <v>0</v>
      </c>
      <c r="K42" s="5">
        <f t="shared" si="1"/>
        <v>0</v>
      </c>
      <c r="L42" s="5">
        <f t="shared" si="2"/>
        <v>0</v>
      </c>
      <c r="M42" s="44"/>
      <c r="N42" s="5"/>
      <c r="O42" s="28">
        <f t="shared" si="10"/>
        <v>0</v>
      </c>
      <c r="P42" s="2"/>
      <c r="Q42" s="5">
        <f t="shared" si="3"/>
        <v>0</v>
      </c>
      <c r="R42" s="5">
        <f t="shared" si="4"/>
        <v>0</v>
      </c>
      <c r="S42"/>
      <c r="T42" s="55" t="s">
        <v>103</v>
      </c>
      <c r="U42" s="2">
        <f t="shared" si="5"/>
        <v>0</v>
      </c>
      <c r="V42" s="5">
        <f t="shared" si="6"/>
        <v>0</v>
      </c>
      <c r="W42" s="5">
        <f t="shared" si="7"/>
        <v>0</v>
      </c>
    </row>
    <row r="43" spans="2:23" x14ac:dyDescent="0.25">
      <c r="B43" s="98" t="s">
        <v>36</v>
      </c>
      <c r="C43" s="98"/>
      <c r="D43" s="98"/>
      <c r="G43" s="2" t="s">
        <v>135</v>
      </c>
      <c r="H43" s="2" t="s">
        <v>140</v>
      </c>
      <c r="I43" s="56" t="s">
        <v>104</v>
      </c>
      <c r="J43" s="24">
        <f t="shared" si="0"/>
        <v>0</v>
      </c>
      <c r="K43" s="5">
        <f t="shared" si="1"/>
        <v>0</v>
      </c>
      <c r="L43" s="5">
        <f t="shared" si="2"/>
        <v>0</v>
      </c>
      <c r="M43" s="44">
        <f t="shared" si="8"/>
        <v>0</v>
      </c>
      <c r="N43" s="5">
        <f t="shared" si="9"/>
        <v>0</v>
      </c>
      <c r="O43" s="54">
        <f>(L20*$D$4)+(L32*$C$4)</f>
        <v>0</v>
      </c>
      <c r="P43" s="28"/>
      <c r="Q43" s="5">
        <f t="shared" si="3"/>
        <v>0</v>
      </c>
      <c r="R43" s="5">
        <f t="shared" si="4"/>
        <v>0</v>
      </c>
      <c r="S43"/>
      <c r="T43" s="55" t="s">
        <v>104</v>
      </c>
      <c r="U43" s="2">
        <f t="shared" si="5"/>
        <v>0</v>
      </c>
      <c r="V43" s="5">
        <f t="shared" si="6"/>
        <v>0</v>
      </c>
      <c r="W43" s="5">
        <f t="shared" si="7"/>
        <v>0</v>
      </c>
    </row>
    <row r="44" spans="2:23" x14ac:dyDescent="0.25">
      <c r="G44" s="2" t="s">
        <v>136</v>
      </c>
      <c r="H44" s="2" t="s">
        <v>137</v>
      </c>
      <c r="I44" s="56" t="s">
        <v>105</v>
      </c>
      <c r="J44" s="24">
        <f t="shared" si="0"/>
        <v>0</v>
      </c>
      <c r="K44" s="5">
        <f t="shared" si="1"/>
        <v>0</v>
      </c>
      <c r="L44" s="5">
        <f t="shared" si="2"/>
        <v>0</v>
      </c>
      <c r="M44" s="44"/>
      <c r="N44" s="5"/>
      <c r="O44" s="54">
        <f t="shared" ref="O44:O55" si="11">(L21*$D$4)+(L33*$C$4)</f>
        <v>0</v>
      </c>
      <c r="P44" s="28"/>
      <c r="Q44" s="5">
        <f t="shared" si="3"/>
        <v>0</v>
      </c>
      <c r="R44" s="5">
        <f t="shared" si="4"/>
        <v>0</v>
      </c>
      <c r="S44"/>
      <c r="T44" s="55" t="s">
        <v>105</v>
      </c>
      <c r="U44" s="2">
        <f>$U$20+U43-$U$20</f>
        <v>0</v>
      </c>
      <c r="V44" s="5">
        <f t="shared" si="6"/>
        <v>0</v>
      </c>
      <c r="W44" s="5">
        <f t="shared" si="7"/>
        <v>0</v>
      </c>
    </row>
    <row r="45" spans="2:23" x14ac:dyDescent="0.25">
      <c r="B45" s="6" t="s">
        <v>37</v>
      </c>
      <c r="C45" s="6" t="s">
        <v>38</v>
      </c>
      <c r="D45" s="6" t="s">
        <v>39</v>
      </c>
      <c r="G45" s="2" t="s">
        <v>136</v>
      </c>
      <c r="H45" s="2" t="s">
        <v>137</v>
      </c>
      <c r="I45" s="56" t="s">
        <v>106</v>
      </c>
      <c r="J45" s="24">
        <f t="shared" si="0"/>
        <v>0</v>
      </c>
      <c r="K45" s="5">
        <f t="shared" si="1"/>
        <v>0</v>
      </c>
      <c r="L45" s="5">
        <f t="shared" si="2"/>
        <v>0</v>
      </c>
      <c r="M45" s="44"/>
      <c r="N45" s="5"/>
      <c r="O45" s="54">
        <f t="shared" si="11"/>
        <v>0</v>
      </c>
      <c r="P45" s="28"/>
      <c r="Q45" s="5">
        <f t="shared" si="3"/>
        <v>0</v>
      </c>
      <c r="R45" s="5">
        <f t="shared" si="4"/>
        <v>0</v>
      </c>
      <c r="S45"/>
      <c r="T45" s="55" t="s">
        <v>106</v>
      </c>
      <c r="U45" s="2">
        <f t="shared" ref="U45:U55" si="12">$U$20+U44-$U$20</f>
        <v>0</v>
      </c>
      <c r="V45" s="5">
        <f t="shared" si="6"/>
        <v>0</v>
      </c>
      <c r="W45" s="5">
        <f t="shared" si="7"/>
        <v>0</v>
      </c>
    </row>
    <row r="46" spans="2:23" x14ac:dyDescent="0.25">
      <c r="B46" s="7" t="s">
        <v>40</v>
      </c>
      <c r="C46" s="9">
        <v>0.95</v>
      </c>
      <c r="D46" s="9">
        <v>0.4</v>
      </c>
      <c r="G46" s="2" t="s">
        <v>136</v>
      </c>
      <c r="H46" s="2" t="s">
        <v>137</v>
      </c>
      <c r="I46" s="56" t="s">
        <v>107</v>
      </c>
      <c r="J46" s="24">
        <f t="shared" si="0"/>
        <v>0</v>
      </c>
      <c r="K46" s="5">
        <f t="shared" si="1"/>
        <v>0</v>
      </c>
      <c r="L46" s="5">
        <f t="shared" si="2"/>
        <v>0</v>
      </c>
      <c r="M46" s="44">
        <f t="shared" si="8"/>
        <v>0</v>
      </c>
      <c r="N46" s="5">
        <f t="shared" si="9"/>
        <v>0</v>
      </c>
      <c r="O46" s="54">
        <f t="shared" si="11"/>
        <v>0</v>
      </c>
      <c r="P46" s="28"/>
      <c r="Q46" s="5">
        <f t="shared" si="3"/>
        <v>0</v>
      </c>
      <c r="R46" s="5">
        <f t="shared" si="4"/>
        <v>0</v>
      </c>
      <c r="S46"/>
      <c r="T46" s="55" t="s">
        <v>107</v>
      </c>
      <c r="U46" s="2">
        <f t="shared" si="12"/>
        <v>0</v>
      </c>
      <c r="V46" s="5">
        <f t="shared" si="6"/>
        <v>0</v>
      </c>
      <c r="W46" s="5">
        <f t="shared" si="7"/>
        <v>0</v>
      </c>
    </row>
    <row r="47" spans="2:23" x14ac:dyDescent="0.25">
      <c r="B47" s="7" t="s">
        <v>41</v>
      </c>
      <c r="C47" s="9">
        <v>0.92</v>
      </c>
      <c r="D47" s="9">
        <v>0.35</v>
      </c>
      <c r="G47" s="2" t="s">
        <v>136</v>
      </c>
      <c r="H47" s="2" t="s">
        <v>138</v>
      </c>
      <c r="I47" s="56" t="s">
        <v>108</v>
      </c>
      <c r="J47" s="24">
        <f t="shared" si="0"/>
        <v>0</v>
      </c>
      <c r="K47" s="5">
        <f t="shared" si="1"/>
        <v>0</v>
      </c>
      <c r="L47" s="5">
        <f t="shared" si="2"/>
        <v>0</v>
      </c>
      <c r="M47" s="44"/>
      <c r="N47" s="5"/>
      <c r="O47" s="54">
        <f t="shared" si="11"/>
        <v>0</v>
      </c>
      <c r="P47" s="28"/>
      <c r="Q47" s="5">
        <f t="shared" si="3"/>
        <v>0</v>
      </c>
      <c r="R47" s="5">
        <f t="shared" si="4"/>
        <v>0</v>
      </c>
      <c r="S47"/>
      <c r="T47" s="55" t="s">
        <v>108</v>
      </c>
      <c r="U47" s="2">
        <f t="shared" si="12"/>
        <v>0</v>
      </c>
      <c r="V47" s="5">
        <f t="shared" si="6"/>
        <v>0</v>
      </c>
      <c r="W47" s="5">
        <f t="shared" si="7"/>
        <v>0</v>
      </c>
    </row>
    <row r="48" spans="2:23" x14ac:dyDescent="0.25">
      <c r="B48" s="7" t="s">
        <v>42</v>
      </c>
      <c r="C48" s="9">
        <v>0.88</v>
      </c>
      <c r="D48" s="9">
        <v>0.25</v>
      </c>
      <c r="G48" s="2" t="s">
        <v>136</v>
      </c>
      <c r="H48" s="2" t="s">
        <v>138</v>
      </c>
      <c r="I48" s="56" t="s">
        <v>109</v>
      </c>
      <c r="J48" s="24">
        <f t="shared" si="0"/>
        <v>0</v>
      </c>
      <c r="K48" s="5">
        <f t="shared" si="1"/>
        <v>0</v>
      </c>
      <c r="L48" s="5">
        <f t="shared" si="2"/>
        <v>0</v>
      </c>
      <c r="M48" s="44"/>
      <c r="N48" s="5"/>
      <c r="O48" s="54">
        <f t="shared" si="11"/>
        <v>0</v>
      </c>
      <c r="P48" s="28"/>
      <c r="Q48" s="5">
        <f t="shared" si="3"/>
        <v>0</v>
      </c>
      <c r="R48" s="5">
        <f t="shared" si="4"/>
        <v>0</v>
      </c>
      <c r="S48"/>
      <c r="T48" s="55" t="s">
        <v>109</v>
      </c>
      <c r="U48" s="2">
        <f t="shared" si="12"/>
        <v>0</v>
      </c>
      <c r="V48" s="5">
        <f t="shared" si="6"/>
        <v>0</v>
      </c>
      <c r="W48" s="5">
        <f t="shared" si="7"/>
        <v>0</v>
      </c>
    </row>
    <row r="49" spans="2:23" x14ac:dyDescent="0.25">
      <c r="B49" s="7" t="s">
        <v>43</v>
      </c>
      <c r="C49" s="9">
        <v>0.85</v>
      </c>
      <c r="D49" s="9">
        <v>0.2</v>
      </c>
      <c r="G49" s="2" t="s">
        <v>136</v>
      </c>
      <c r="H49" s="2" t="s">
        <v>138</v>
      </c>
      <c r="I49" s="56" t="s">
        <v>110</v>
      </c>
      <c r="J49" s="24">
        <f t="shared" si="0"/>
        <v>0</v>
      </c>
      <c r="K49" s="5">
        <f t="shared" si="1"/>
        <v>0</v>
      </c>
      <c r="L49" s="5">
        <f t="shared" si="2"/>
        <v>0</v>
      </c>
      <c r="M49" s="44">
        <f t="shared" si="8"/>
        <v>0</v>
      </c>
      <c r="N49" s="5">
        <f t="shared" si="9"/>
        <v>0</v>
      </c>
      <c r="O49" s="54">
        <f t="shared" si="11"/>
        <v>0</v>
      </c>
      <c r="P49" s="28"/>
      <c r="Q49" s="5">
        <f t="shared" si="3"/>
        <v>0</v>
      </c>
      <c r="R49" s="5">
        <f t="shared" si="4"/>
        <v>0</v>
      </c>
      <c r="S49"/>
      <c r="T49" s="55" t="s">
        <v>110</v>
      </c>
      <c r="U49" s="2">
        <f t="shared" si="12"/>
        <v>0</v>
      </c>
      <c r="V49" s="5">
        <f t="shared" si="6"/>
        <v>0</v>
      </c>
      <c r="W49" s="5">
        <f t="shared" si="7"/>
        <v>0</v>
      </c>
    </row>
    <row r="50" spans="2:23" x14ac:dyDescent="0.25">
      <c r="G50" s="2" t="s">
        <v>136</v>
      </c>
      <c r="H50" s="2" t="s">
        <v>139</v>
      </c>
      <c r="I50" s="56" t="s">
        <v>111</v>
      </c>
      <c r="J50" s="24">
        <f t="shared" si="0"/>
        <v>0</v>
      </c>
      <c r="K50" s="5">
        <f t="shared" si="1"/>
        <v>0</v>
      </c>
      <c r="L50" s="5">
        <f t="shared" si="2"/>
        <v>0</v>
      </c>
      <c r="M50" s="44"/>
      <c r="N50" s="5"/>
      <c r="O50" s="54">
        <f t="shared" si="11"/>
        <v>0</v>
      </c>
      <c r="P50" s="28"/>
      <c r="Q50" s="5">
        <f t="shared" si="3"/>
        <v>0</v>
      </c>
      <c r="R50" s="5">
        <f t="shared" si="4"/>
        <v>0</v>
      </c>
      <c r="S50"/>
      <c r="T50" s="55" t="s">
        <v>111</v>
      </c>
      <c r="U50" s="2">
        <f t="shared" si="12"/>
        <v>0</v>
      </c>
      <c r="V50" s="5">
        <f t="shared" si="6"/>
        <v>0</v>
      </c>
      <c r="W50" s="5">
        <f t="shared" si="7"/>
        <v>0</v>
      </c>
    </row>
    <row r="51" spans="2:23" x14ac:dyDescent="0.25">
      <c r="B51" s="6" t="s">
        <v>35</v>
      </c>
      <c r="C51" s="7"/>
      <c r="G51" s="2" t="s">
        <v>136</v>
      </c>
      <c r="H51" s="2" t="s">
        <v>139</v>
      </c>
      <c r="I51" s="56" t="s">
        <v>112</v>
      </c>
      <c r="J51" s="24">
        <f t="shared" si="0"/>
        <v>0</v>
      </c>
      <c r="K51" s="5">
        <f t="shared" si="1"/>
        <v>0</v>
      </c>
      <c r="L51" s="5">
        <f t="shared" si="2"/>
        <v>0</v>
      </c>
      <c r="M51" s="44"/>
      <c r="N51" s="5"/>
      <c r="O51" s="54">
        <f t="shared" si="11"/>
        <v>0</v>
      </c>
      <c r="P51" s="28"/>
      <c r="Q51" s="5">
        <f t="shared" si="3"/>
        <v>0</v>
      </c>
      <c r="R51" s="5">
        <f t="shared" si="4"/>
        <v>0</v>
      </c>
      <c r="S51"/>
      <c r="T51" s="55" t="s">
        <v>112</v>
      </c>
      <c r="U51" s="2">
        <f t="shared" si="12"/>
        <v>0</v>
      </c>
      <c r="V51" s="5">
        <f t="shared" si="6"/>
        <v>0</v>
      </c>
      <c r="W51" s="5">
        <f t="shared" si="7"/>
        <v>0</v>
      </c>
    </row>
    <row r="52" spans="2:23" x14ac:dyDescent="0.25">
      <c r="B52" s="6" t="s">
        <v>39</v>
      </c>
      <c r="C52" s="7"/>
      <c r="G52" s="2" t="s">
        <v>136</v>
      </c>
      <c r="H52" s="2" t="s">
        <v>139</v>
      </c>
      <c r="I52" s="56" t="s">
        <v>113</v>
      </c>
      <c r="J52" s="24">
        <f t="shared" si="0"/>
        <v>0</v>
      </c>
      <c r="K52" s="5">
        <f t="shared" si="1"/>
        <v>0</v>
      </c>
      <c r="L52" s="5">
        <f t="shared" si="2"/>
        <v>0</v>
      </c>
      <c r="M52" s="44">
        <f t="shared" si="8"/>
        <v>0</v>
      </c>
      <c r="N52" s="5">
        <f t="shared" si="9"/>
        <v>0</v>
      </c>
      <c r="O52" s="54">
        <f t="shared" si="11"/>
        <v>0</v>
      </c>
      <c r="P52" s="28"/>
      <c r="Q52" s="5">
        <f t="shared" si="3"/>
        <v>0</v>
      </c>
      <c r="R52" s="5">
        <f t="shared" si="4"/>
        <v>0</v>
      </c>
      <c r="S52"/>
      <c r="T52" s="55" t="s">
        <v>113</v>
      </c>
      <c r="U52" s="2">
        <f t="shared" si="12"/>
        <v>0</v>
      </c>
      <c r="V52" s="5">
        <f t="shared" si="6"/>
        <v>0</v>
      </c>
      <c r="W52" s="5">
        <f t="shared" si="7"/>
        <v>0</v>
      </c>
    </row>
    <row r="53" spans="2:23" x14ac:dyDescent="0.25">
      <c r="G53" s="2" t="s">
        <v>136</v>
      </c>
      <c r="H53" s="2" t="s">
        <v>140</v>
      </c>
      <c r="I53" s="56" t="s">
        <v>114</v>
      </c>
      <c r="J53" s="24">
        <f t="shared" si="0"/>
        <v>0</v>
      </c>
      <c r="K53" s="5">
        <f t="shared" si="1"/>
        <v>0</v>
      </c>
      <c r="L53" s="5">
        <f t="shared" si="2"/>
        <v>0</v>
      </c>
      <c r="M53" s="44"/>
      <c r="N53" s="5"/>
      <c r="O53" s="54">
        <f t="shared" si="11"/>
        <v>0</v>
      </c>
      <c r="P53" s="28"/>
      <c r="Q53" s="5">
        <f t="shared" si="3"/>
        <v>0</v>
      </c>
      <c r="R53" s="5">
        <f t="shared" si="4"/>
        <v>0</v>
      </c>
      <c r="S53"/>
      <c r="T53" s="55" t="s">
        <v>114</v>
      </c>
      <c r="U53" s="2">
        <f t="shared" si="12"/>
        <v>0</v>
      </c>
      <c r="V53" s="5">
        <f t="shared" si="6"/>
        <v>0</v>
      </c>
      <c r="W53" s="5">
        <f t="shared" si="7"/>
        <v>0</v>
      </c>
    </row>
    <row r="54" spans="2:23" x14ac:dyDescent="0.25">
      <c r="B54" s="98" t="s">
        <v>44</v>
      </c>
      <c r="C54" s="98"/>
      <c r="D54" s="98"/>
      <c r="G54" s="2" t="s">
        <v>136</v>
      </c>
      <c r="H54" s="2" t="s">
        <v>140</v>
      </c>
      <c r="I54" s="56" t="s">
        <v>115</v>
      </c>
      <c r="J54" s="24">
        <f t="shared" si="0"/>
        <v>0</v>
      </c>
      <c r="K54" s="5">
        <f t="shared" si="1"/>
        <v>0</v>
      </c>
      <c r="L54" s="5">
        <f t="shared" si="2"/>
        <v>0</v>
      </c>
      <c r="M54" s="44"/>
      <c r="N54" s="5"/>
      <c r="O54" s="54">
        <f t="shared" si="11"/>
        <v>0</v>
      </c>
      <c r="P54" s="28"/>
      <c r="Q54" s="5">
        <f t="shared" si="3"/>
        <v>0</v>
      </c>
      <c r="R54" s="5">
        <f t="shared" si="4"/>
        <v>0</v>
      </c>
      <c r="S54"/>
      <c r="T54" s="55" t="s">
        <v>115</v>
      </c>
      <c r="U54" s="2">
        <f t="shared" si="12"/>
        <v>0</v>
      </c>
      <c r="V54" s="5">
        <f t="shared" si="6"/>
        <v>0</v>
      </c>
      <c r="W54" s="5">
        <f t="shared" si="7"/>
        <v>0</v>
      </c>
    </row>
    <row r="55" spans="2:23" x14ac:dyDescent="0.25">
      <c r="G55" s="2" t="s">
        <v>136</v>
      </c>
      <c r="H55" s="2" t="s">
        <v>140</v>
      </c>
      <c r="I55" s="56" t="s">
        <v>116</v>
      </c>
      <c r="J55" s="24">
        <f t="shared" si="0"/>
        <v>0</v>
      </c>
      <c r="K55" s="5">
        <f t="shared" si="1"/>
        <v>0</v>
      </c>
      <c r="L55" s="5">
        <f t="shared" si="2"/>
        <v>0</v>
      </c>
      <c r="M55" s="44">
        <f t="shared" si="8"/>
        <v>0</v>
      </c>
      <c r="N55" s="5">
        <f t="shared" si="9"/>
        <v>0</v>
      </c>
      <c r="O55" s="54">
        <f t="shared" si="11"/>
        <v>0</v>
      </c>
      <c r="P55" s="28"/>
      <c r="Q55" s="5">
        <f t="shared" si="3"/>
        <v>0</v>
      </c>
      <c r="R55" s="5">
        <f>SUM(L55:Q55)</f>
        <v>0</v>
      </c>
      <c r="S55"/>
      <c r="T55" s="55" t="s">
        <v>116</v>
      </c>
      <c r="U55" s="2">
        <f t="shared" si="12"/>
        <v>0</v>
      </c>
      <c r="V55" s="5">
        <f t="shared" si="6"/>
        <v>0</v>
      </c>
      <c r="W55" s="5">
        <f t="shared" si="7"/>
        <v>0</v>
      </c>
    </row>
    <row r="56" spans="2:23" x14ac:dyDescent="0.25">
      <c r="B56" s="6" t="s">
        <v>69</v>
      </c>
      <c r="C56" s="9">
        <v>0.15</v>
      </c>
      <c r="G56" s="27" t="s">
        <v>117</v>
      </c>
      <c r="H56" s="27"/>
      <c r="I56" s="27"/>
      <c r="J56" s="48">
        <f>SUM(J20:J55)</f>
        <v>0</v>
      </c>
      <c r="K56" s="49">
        <f t="shared" ref="K56:R56" si="13">SUM(K20:K55)</f>
        <v>0</v>
      </c>
      <c r="L56" s="49">
        <f t="shared" si="13"/>
        <v>0</v>
      </c>
      <c r="M56" s="49">
        <f t="shared" si="13"/>
        <v>0</v>
      </c>
      <c r="N56" s="49">
        <f t="shared" si="13"/>
        <v>0</v>
      </c>
      <c r="O56" s="49">
        <f t="shared" si="13"/>
        <v>0</v>
      </c>
      <c r="P56" s="49">
        <f t="shared" si="13"/>
        <v>0</v>
      </c>
      <c r="Q56" s="49">
        <f t="shared" si="13"/>
        <v>0</v>
      </c>
      <c r="R56" s="49">
        <f t="shared" si="13"/>
        <v>0</v>
      </c>
      <c r="S56"/>
      <c r="T56"/>
      <c r="V56" s="2"/>
      <c r="W56" s="2"/>
    </row>
    <row r="58" spans="2:23" x14ac:dyDescent="0.25">
      <c r="B58" s="6" t="s">
        <v>70</v>
      </c>
      <c r="C58" s="7"/>
    </row>
    <row r="59" spans="2:23" x14ac:dyDescent="0.25">
      <c r="B59" s="6" t="s">
        <v>71</v>
      </c>
      <c r="C59" s="7"/>
      <c r="I59" s="18" t="s">
        <v>143</v>
      </c>
      <c r="J59" s="18" t="s">
        <v>34</v>
      </c>
      <c r="K59" s="18" t="s">
        <v>76</v>
      </c>
      <c r="L59" s="18" t="s">
        <v>77</v>
      </c>
      <c r="M59" s="18" t="s">
        <v>35</v>
      </c>
      <c r="N59" s="18" t="s">
        <v>78</v>
      </c>
      <c r="O59" s="18" t="s">
        <v>79</v>
      </c>
      <c r="P59" s="19" t="s">
        <v>80</v>
      </c>
      <c r="R59" s="19" t="s">
        <v>147</v>
      </c>
      <c r="S59" s="19" t="s">
        <v>79</v>
      </c>
    </row>
    <row r="60" spans="2:23" x14ac:dyDescent="0.25">
      <c r="B60" s="6" t="s">
        <v>69</v>
      </c>
      <c r="C60" s="7"/>
      <c r="I60" s="2" t="s">
        <v>134</v>
      </c>
      <c r="J60" s="5">
        <f>SUMIFS($L$19:$L$55,$G$19:$G$55,I60)</f>
        <v>0</v>
      </c>
      <c r="K60" s="5">
        <f>SUMIFS($M$19:$M$55,$G$19:$G$55,I60)</f>
        <v>0</v>
      </c>
      <c r="L60" s="5">
        <f>SUMIFS($N$19:$N$55,$G$19:$G$55,I60)</f>
        <v>0</v>
      </c>
      <c r="M60" s="5">
        <f>SUMIFS($O$19:$O$55,$G$19:$G$55,I60)</f>
        <v>0</v>
      </c>
      <c r="N60" s="5">
        <f>SUMIFS($P$19:$P$55,$G$19:$G$55,I60)</f>
        <v>0</v>
      </c>
      <c r="O60" s="5">
        <f>SUMIFS($Q$19:$Q$55,$G$19:$G$55,I60)</f>
        <v>0</v>
      </c>
      <c r="P60" s="5">
        <f>SUMIFS($R$19:$R$55,$G$19:$G$55,I60)</f>
        <v>0</v>
      </c>
      <c r="R60" s="43">
        <f>P60-J60-O60</f>
        <v>0</v>
      </c>
      <c r="S60" s="5">
        <f>O60</f>
        <v>0</v>
      </c>
    </row>
    <row r="61" spans="2:23" x14ac:dyDescent="0.25">
      <c r="I61" s="2" t="s">
        <v>135</v>
      </c>
      <c r="J61" s="5">
        <f t="shared" ref="J61:J62" si="14">SUMIFS($L$19:$L$55,$G$19:$G$55,I61)</f>
        <v>0</v>
      </c>
      <c r="K61" s="5">
        <f t="shared" ref="K61:K62" si="15">SUMIFS($M$19:$M$55,$G$19:$G$55,I61)</f>
        <v>0</v>
      </c>
      <c r="L61" s="5">
        <f t="shared" ref="L61:L62" si="16">SUMIFS($N$19:$N$55,$G$19:$G$55,I61)</f>
        <v>0</v>
      </c>
      <c r="M61" s="5">
        <f t="shared" ref="M61:M62" si="17">SUMIFS($O$19:$O$55,$G$19:$G$55,I61)</f>
        <v>0</v>
      </c>
      <c r="N61" s="5">
        <f t="shared" ref="N61:N62" si="18">SUMIFS($P$19:$P$55,$G$19:$G$55,I61)</f>
        <v>0</v>
      </c>
      <c r="O61" s="5">
        <f t="shared" ref="O61:O62" si="19">SUMIFS($Q$19:$Q$55,$G$19:$G$55,I61)</f>
        <v>0</v>
      </c>
      <c r="P61" s="5">
        <f t="shared" ref="P61:P62" si="20">SUMIFS($R$19:$R$55,$G$19:$G$55,I61)</f>
        <v>0</v>
      </c>
      <c r="R61" s="43">
        <f t="shared" ref="R61:R62" si="21">P61-J61-O61</f>
        <v>0</v>
      </c>
      <c r="S61" s="5">
        <f t="shared" ref="S61:S62" si="22">O61</f>
        <v>0</v>
      </c>
    </row>
    <row r="62" spans="2:23" x14ac:dyDescent="0.25">
      <c r="I62" s="2" t="s">
        <v>136</v>
      </c>
      <c r="J62" s="5">
        <f t="shared" si="14"/>
        <v>0</v>
      </c>
      <c r="K62" s="5">
        <f t="shared" si="15"/>
        <v>0</v>
      </c>
      <c r="L62" s="5">
        <f t="shared" si="16"/>
        <v>0</v>
      </c>
      <c r="M62" s="5">
        <f t="shared" si="17"/>
        <v>0</v>
      </c>
      <c r="N62" s="5">
        <f t="shared" si="18"/>
        <v>0</v>
      </c>
      <c r="O62" s="5">
        <f t="shared" si="19"/>
        <v>0</v>
      </c>
      <c r="P62" s="5">
        <f t="shared" si="20"/>
        <v>0</v>
      </c>
      <c r="R62" s="43">
        <f t="shared" si="21"/>
        <v>0</v>
      </c>
      <c r="S62" s="5">
        <f t="shared" si="22"/>
        <v>0</v>
      </c>
    </row>
    <row r="63" spans="2:23" x14ac:dyDescent="0.25">
      <c r="R63" s="49">
        <f>AVERAGE(R60:R62)</f>
        <v>0</v>
      </c>
      <c r="S63" s="49">
        <f>AVERAGE(S60:S62)</f>
        <v>0</v>
      </c>
    </row>
    <row r="65" spans="2:16" x14ac:dyDescent="0.25">
      <c r="H65" s="18" t="s">
        <v>143</v>
      </c>
      <c r="I65" s="18" t="s">
        <v>144</v>
      </c>
      <c r="J65" s="18" t="s">
        <v>34</v>
      </c>
      <c r="K65" s="18" t="s">
        <v>76</v>
      </c>
      <c r="L65" s="18" t="s">
        <v>77</v>
      </c>
      <c r="M65" s="18" t="s">
        <v>35</v>
      </c>
      <c r="N65" s="18" t="s">
        <v>78</v>
      </c>
      <c r="O65" s="18" t="s">
        <v>79</v>
      </c>
      <c r="P65" s="19" t="s">
        <v>80</v>
      </c>
    </row>
    <row r="66" spans="2:16" x14ac:dyDescent="0.25">
      <c r="H66" s="97" t="s">
        <v>134</v>
      </c>
      <c r="I66" s="46" t="s">
        <v>137</v>
      </c>
      <c r="J66" s="5">
        <f>SUMIFS($L$19:$L$55,$G$19:$G$55,$H$66,$H$19:$H$55,I66)</f>
        <v>0</v>
      </c>
      <c r="K66" s="43">
        <f>SUMIFS($M$19:$M$55,$G$19:$G$55,$H$66,$H$19:$H$55,I66)</f>
        <v>0</v>
      </c>
      <c r="L66" s="43">
        <f>SUMIFS($N$19:$N$55,$G$19:$G$55,$H$66,$H$19:$H$55,I66)</f>
        <v>0</v>
      </c>
      <c r="M66" s="43">
        <f>SUMIFS($O$19:$O$55,$G$19:$G$55,$H$66,$H$19:$H$55,I66)</f>
        <v>0</v>
      </c>
      <c r="N66" s="43">
        <f>SUMIFS($P$19:$P$55,$G$19:$G$55,$H$66,$H$19:$H$55,I66)</f>
        <v>0</v>
      </c>
      <c r="O66" s="43">
        <f>SUMIFS($Q$19:$Q$55,$G$19:$G$55,$H$66,$H$19:$H$55,I66)</f>
        <v>0</v>
      </c>
      <c r="P66" s="43">
        <f>SUMIFS($R$19:$R$55,$G$19:$G$55,$H$66,$H$19:$H$55,I66)</f>
        <v>0</v>
      </c>
    </row>
    <row r="67" spans="2:16" x14ac:dyDescent="0.25">
      <c r="H67" s="97"/>
      <c r="I67" s="46" t="s">
        <v>138</v>
      </c>
      <c r="J67" s="5">
        <f t="shared" ref="J67:J69" si="23">SUMIFS($L$19:$L$55,$G$19:$G$55,$H$66,$H$19:$H$55,I67)</f>
        <v>0</v>
      </c>
      <c r="K67" s="43">
        <f t="shared" ref="K67:K69" si="24">SUMIFS($M$19:$M$55,$G$19:$G$55,$H$66,$H$19:$H$55,I67)</f>
        <v>0</v>
      </c>
      <c r="L67" s="43">
        <f t="shared" ref="L67:L69" si="25">SUMIFS($N$19:$N$55,$G$19:$G$55,$H$66,$H$19:$H$55,I67)</f>
        <v>0</v>
      </c>
      <c r="M67" s="43">
        <f t="shared" ref="M67:M69" si="26">SUMIFS($O$19:$O$55,$G$19:$G$55,$H$66,$H$19:$H$55,I67)</f>
        <v>0</v>
      </c>
      <c r="N67" s="43">
        <f t="shared" ref="N67:N69" si="27">SUMIFS($P$19:$P$55,$G$19:$G$55,$H$66,$H$19:$H$55,I67)</f>
        <v>0</v>
      </c>
      <c r="O67" s="43">
        <f t="shared" ref="O67:O69" si="28">SUMIFS($Q$19:$Q$55,$G$19:$G$55,$H$66,$H$19:$H$55,I67)</f>
        <v>0</v>
      </c>
      <c r="P67" s="43">
        <f t="shared" ref="P67:P69" si="29">SUMIFS($R$19:$R$55,$G$19:$G$55,$H$66,$H$19:$H$55,I67)</f>
        <v>0</v>
      </c>
    </row>
    <row r="68" spans="2:16" x14ac:dyDescent="0.25">
      <c r="H68" s="97"/>
      <c r="I68" s="46" t="s">
        <v>139</v>
      </c>
      <c r="J68" s="5">
        <f t="shared" si="23"/>
        <v>0</v>
      </c>
      <c r="K68" s="43">
        <f t="shared" si="24"/>
        <v>0</v>
      </c>
      <c r="L68" s="43">
        <f t="shared" si="25"/>
        <v>0</v>
      </c>
      <c r="M68" s="43">
        <f t="shared" si="26"/>
        <v>0</v>
      </c>
      <c r="N68" s="43">
        <f t="shared" si="27"/>
        <v>0</v>
      </c>
      <c r="O68" s="43">
        <f t="shared" si="28"/>
        <v>0</v>
      </c>
      <c r="P68" s="43">
        <f t="shared" si="29"/>
        <v>0</v>
      </c>
    </row>
    <row r="69" spans="2:16" x14ac:dyDescent="0.25">
      <c r="H69" s="97"/>
      <c r="I69" s="46" t="s">
        <v>140</v>
      </c>
      <c r="J69" s="5">
        <f t="shared" si="23"/>
        <v>0</v>
      </c>
      <c r="K69" s="43">
        <f t="shared" si="24"/>
        <v>0</v>
      </c>
      <c r="L69" s="43">
        <f t="shared" si="25"/>
        <v>0</v>
      </c>
      <c r="M69" s="43">
        <f t="shared" si="26"/>
        <v>0</v>
      </c>
      <c r="N69" s="43">
        <f t="shared" si="27"/>
        <v>0</v>
      </c>
      <c r="O69" s="43">
        <f t="shared" si="28"/>
        <v>0</v>
      </c>
      <c r="P69" s="43">
        <f t="shared" si="29"/>
        <v>0</v>
      </c>
    </row>
    <row r="70" spans="2:16" x14ac:dyDescent="0.25">
      <c r="H70" s="97" t="s">
        <v>135</v>
      </c>
      <c r="I70" s="46" t="s">
        <v>137</v>
      </c>
      <c r="J70" s="5">
        <f>SUMIFS($L$19:$L$55,$G$19:$G$55,$H$70,$H$19:$H$55,I70)</f>
        <v>0</v>
      </c>
      <c r="K70" s="43">
        <f>SUMIFS($M$19:$M$55,$G$19:$G$55,$H$70,$H$19:$H$55,I70)</f>
        <v>0</v>
      </c>
      <c r="L70" s="43">
        <f>SUMIFS($N$19:$N$55,$G$19:$G$55,$H$70,$H$19:$H$55,I70)</f>
        <v>0</v>
      </c>
      <c r="M70" s="43">
        <f>SUMIFS($O$19:$O$55,$G$19:$G$55,$H$70,$H$19:$H$55,I70)</f>
        <v>0</v>
      </c>
      <c r="N70" s="43">
        <f>SUMIFS($P$19:$P$55,$G$19:$G$55,$H$70,$H$19:$H$55,I70)</f>
        <v>0</v>
      </c>
      <c r="O70" s="43">
        <f>SUMIFS($Q$19:$Q$55,$G$19:$G$55,$H$70,$H$19:$H$55,I70)</f>
        <v>0</v>
      </c>
      <c r="P70" s="43">
        <f>SUMIFS($R$19:$R$55,$G$19:$G$55,$H$70,$H$19:$H$55,I70)</f>
        <v>0</v>
      </c>
    </row>
    <row r="71" spans="2:16" x14ac:dyDescent="0.25">
      <c r="H71" s="97"/>
      <c r="I71" s="46" t="s">
        <v>138</v>
      </c>
      <c r="J71" s="5">
        <f t="shared" ref="J71:J73" si="30">SUMIFS($L$19:$L$55,$G$19:$G$55,$H$70,$H$19:$H$55,I71)</f>
        <v>0</v>
      </c>
      <c r="K71" s="43">
        <f t="shared" ref="K71:K73" si="31">SUMIFS($M$19:$M$55,$G$19:$G$55,$H$70,$H$19:$H$55,I71)</f>
        <v>0</v>
      </c>
      <c r="L71" s="43">
        <f t="shared" ref="L71:L73" si="32">SUMIFS($N$19:$N$55,$G$19:$G$55,$H$70,$H$19:$H$55,I71)</f>
        <v>0</v>
      </c>
      <c r="M71" s="43">
        <f t="shared" ref="M71:M73" si="33">SUMIFS($O$19:$O$55,$G$19:$G$55,$H$70,$H$19:$H$55,I71)</f>
        <v>0</v>
      </c>
      <c r="N71" s="43">
        <f t="shared" ref="N71:N73" si="34">SUMIFS($P$19:$P$55,$G$19:$G$55,$H$70,$H$19:$H$55,I71)</f>
        <v>0</v>
      </c>
      <c r="O71" s="43">
        <f t="shared" ref="O71:O73" si="35">SUMIFS($Q$19:$Q$55,$G$19:$G$55,$H$70,$H$19:$H$55,I71)</f>
        <v>0</v>
      </c>
      <c r="P71" s="43">
        <f t="shared" ref="P71:P73" si="36">SUMIFS($R$19:$R$55,$G$19:$G$55,$H$70,$H$19:$H$55,I71)</f>
        <v>0</v>
      </c>
    </row>
    <row r="72" spans="2:16" x14ac:dyDescent="0.25">
      <c r="H72" s="97"/>
      <c r="I72" s="46" t="s">
        <v>139</v>
      </c>
      <c r="J72" s="5">
        <f t="shared" si="30"/>
        <v>0</v>
      </c>
      <c r="K72" s="43">
        <f t="shared" si="31"/>
        <v>0</v>
      </c>
      <c r="L72" s="43">
        <f t="shared" si="32"/>
        <v>0</v>
      </c>
      <c r="M72" s="43">
        <f t="shared" si="33"/>
        <v>0</v>
      </c>
      <c r="N72" s="43">
        <f t="shared" si="34"/>
        <v>0</v>
      </c>
      <c r="O72" s="43">
        <f t="shared" si="35"/>
        <v>0</v>
      </c>
      <c r="P72" s="43">
        <f t="shared" si="36"/>
        <v>0</v>
      </c>
    </row>
    <row r="73" spans="2:16" x14ac:dyDescent="0.25">
      <c r="B73" s="53" t="s">
        <v>142</v>
      </c>
      <c r="H73" s="97"/>
      <c r="I73" s="46" t="s">
        <v>140</v>
      </c>
      <c r="J73" s="5">
        <f t="shared" si="30"/>
        <v>0</v>
      </c>
      <c r="K73" s="43">
        <f t="shared" si="31"/>
        <v>0</v>
      </c>
      <c r="L73" s="43">
        <f t="shared" si="32"/>
        <v>0</v>
      </c>
      <c r="M73" s="43">
        <f t="shared" si="33"/>
        <v>0</v>
      </c>
      <c r="N73" s="43">
        <f t="shared" si="34"/>
        <v>0</v>
      </c>
      <c r="O73" s="43">
        <f t="shared" si="35"/>
        <v>0</v>
      </c>
      <c r="P73" s="43">
        <f t="shared" si="36"/>
        <v>0</v>
      </c>
    </row>
    <row r="74" spans="2:16" x14ac:dyDescent="0.25">
      <c r="B74" s="2" t="s">
        <v>141</v>
      </c>
      <c r="H74" s="97" t="s">
        <v>136</v>
      </c>
      <c r="I74" s="46" t="s">
        <v>137</v>
      </c>
      <c r="J74" s="5">
        <f>SUMIFS($L$19:$L$55,$G$19:$G$55,$H$74,$H$19:$H$55,I74)</f>
        <v>0</v>
      </c>
      <c r="K74" s="43">
        <f>SUMIFS($M$19:$M$55,$G$19:$G$55,$H$74,$H$19:$H$55,I74)</f>
        <v>0</v>
      </c>
      <c r="L74" s="43">
        <f>SUMIFS($N$19:$N$55,$G$19:$G$55,$H$74,$H$19:$H$55,I74)</f>
        <v>0</v>
      </c>
      <c r="M74" s="43">
        <f>SUMIFS($O$19:$O$55,$G$19:$G$55,$H$74,$H$19:$H$55,I74)</f>
        <v>0</v>
      </c>
      <c r="N74" s="43">
        <f>SUMIFS($P$19:$P$55,$G$19:$G$55,$H$74,$H$19:$H$55,I74)</f>
        <v>0</v>
      </c>
      <c r="O74" s="43">
        <f>SUMIFS($Q$19:$Q$55,$G$19:$G$55,$H$74,$H$19:$H$55,I74)</f>
        <v>0</v>
      </c>
      <c r="P74" s="43">
        <f>SUMIFS($R$19:$R$55,$G$19:$G$55,$H$74,$H$19:$H$55,I74)</f>
        <v>0</v>
      </c>
    </row>
    <row r="75" spans="2:16" x14ac:dyDescent="0.25">
      <c r="H75" s="97"/>
      <c r="I75" s="46" t="s">
        <v>138</v>
      </c>
      <c r="J75" s="5">
        <f t="shared" ref="J75:J77" si="37">SUMIFS($L$19:$L$55,$G$19:$G$55,$H$74,$H$19:$H$55,I75)</f>
        <v>0</v>
      </c>
      <c r="K75" s="43">
        <f t="shared" ref="K75:K77" si="38">SUMIFS($M$19:$M$55,$G$19:$G$55,$H$74,$H$19:$H$55,I75)</f>
        <v>0</v>
      </c>
      <c r="L75" s="43">
        <f t="shared" ref="L75:L77" si="39">SUMIFS($N$19:$N$55,$G$19:$G$55,$H$74,$H$19:$H$55,I75)</f>
        <v>0</v>
      </c>
      <c r="M75" s="43">
        <f t="shared" ref="M75:M77" si="40">SUMIFS($O$19:$O$55,$G$19:$G$55,$H$74,$H$19:$H$55,I75)</f>
        <v>0</v>
      </c>
      <c r="N75" s="43">
        <f t="shared" ref="N75:N77" si="41">SUMIFS($P$19:$P$55,$G$19:$G$55,$H$74,$H$19:$H$55,I75)</f>
        <v>0</v>
      </c>
      <c r="O75" s="43">
        <f t="shared" ref="O75:O77" si="42">SUMIFS($Q$19:$Q$55,$G$19:$G$55,$H$74,$H$19:$H$55,I75)</f>
        <v>0</v>
      </c>
      <c r="P75" s="43">
        <f t="shared" ref="P75:P77" si="43">SUMIFS($R$19:$R$55,$G$19:$G$55,$H$74,$H$19:$H$55,I75)</f>
        <v>0</v>
      </c>
    </row>
    <row r="76" spans="2:16" x14ac:dyDescent="0.25">
      <c r="H76" s="97"/>
      <c r="I76" s="46" t="s">
        <v>139</v>
      </c>
      <c r="J76" s="5">
        <f t="shared" si="37"/>
        <v>0</v>
      </c>
      <c r="K76" s="43">
        <f t="shared" si="38"/>
        <v>0</v>
      </c>
      <c r="L76" s="43">
        <f t="shared" si="39"/>
        <v>0</v>
      </c>
      <c r="M76" s="43">
        <f t="shared" si="40"/>
        <v>0</v>
      </c>
      <c r="N76" s="43">
        <f t="shared" si="41"/>
        <v>0</v>
      </c>
      <c r="O76" s="43">
        <f t="shared" si="42"/>
        <v>0</v>
      </c>
      <c r="P76" s="43">
        <f t="shared" si="43"/>
        <v>0</v>
      </c>
    </row>
    <row r="77" spans="2:16" x14ac:dyDescent="0.25">
      <c r="H77" s="97"/>
      <c r="I77" s="46" t="s">
        <v>140</v>
      </c>
      <c r="J77" s="5">
        <f t="shared" si="37"/>
        <v>0</v>
      </c>
      <c r="K77" s="43">
        <f t="shared" si="38"/>
        <v>0</v>
      </c>
      <c r="L77" s="43">
        <f t="shared" si="39"/>
        <v>0</v>
      </c>
      <c r="M77" s="43">
        <f t="shared" si="40"/>
        <v>0</v>
      </c>
      <c r="N77" s="43">
        <f t="shared" si="41"/>
        <v>0</v>
      </c>
      <c r="O77" s="43">
        <f t="shared" si="42"/>
        <v>0</v>
      </c>
      <c r="P77" s="43">
        <f t="shared" si="43"/>
        <v>0</v>
      </c>
    </row>
  </sheetData>
  <mergeCells count="6">
    <mergeCell ref="H74:H77"/>
    <mergeCell ref="B6:D6"/>
    <mergeCell ref="B43:D43"/>
    <mergeCell ref="B54:D54"/>
    <mergeCell ref="H66:H69"/>
    <mergeCell ref="H70:H73"/>
  </mergeCells>
  <phoneticPr fontId="5" type="noConversion"/>
  <pageMargins left="0.7" right="0.7" top="0.75" bottom="0.75" header="0.3" footer="0.3"/>
  <pageSetup orientation="portrait" horizontalDpi="300" verticalDpi="300" r:id="rId1"/>
  <headerFooter>
    <oddFooter>&amp;L_x000D_&amp;1#&amp;"Calibri"&amp;8&amp;K000000 [AIA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8BA65-9047-4747-810B-74D5FF9FC1B6}">
  <sheetPr codeName="Sheet3"/>
  <dimension ref="B2:AE75"/>
  <sheetViews>
    <sheetView workbookViewId="0">
      <selection activeCell="M9" sqref="M9"/>
    </sheetView>
  </sheetViews>
  <sheetFormatPr defaultRowHeight="15" x14ac:dyDescent="0.25"/>
  <cols>
    <col min="2" max="2" width="21.140625" customWidth="1"/>
    <col min="3" max="3" width="19.5703125" customWidth="1"/>
    <col min="4" max="4" width="19.140625" bestFit="1" customWidth="1"/>
    <col min="5" max="5" width="13" customWidth="1"/>
    <col min="6" max="7" width="8.7109375" customWidth="1"/>
    <col min="8" max="11" width="8.7109375" style="76" customWidth="1"/>
    <col min="12" max="12" width="21.85546875" bestFit="1" customWidth="1"/>
    <col min="13" max="13" width="13.5703125" customWidth="1"/>
    <col min="14" max="14" width="16.140625" customWidth="1"/>
    <col min="15" max="15" width="12.28515625" customWidth="1"/>
    <col min="16" max="17" width="10.140625" bestFit="1" customWidth="1"/>
    <col min="18" max="18" width="11.140625" customWidth="1"/>
    <col min="19" max="19" width="11.42578125" customWidth="1"/>
    <col min="20" max="20" width="11.28515625" customWidth="1"/>
    <col min="21" max="24" width="12" customWidth="1"/>
    <col min="25" max="25" width="13.42578125" bestFit="1" customWidth="1"/>
    <col min="26" max="29" width="13.42578125" customWidth="1"/>
    <col min="30" max="30" width="11" customWidth="1"/>
    <col min="31" max="31" width="17.5703125" customWidth="1"/>
  </cols>
  <sheetData>
    <row r="2" spans="2:20" x14ac:dyDescent="0.25">
      <c r="N2" s="65" t="s">
        <v>190</v>
      </c>
    </row>
    <row r="3" spans="2:20" x14ac:dyDescent="0.25">
      <c r="B3" s="98" t="s">
        <v>148</v>
      </c>
      <c r="C3" s="98"/>
      <c r="D3" s="98"/>
      <c r="L3" s="71" t="s">
        <v>177</v>
      </c>
      <c r="M3" s="5">
        <f>'UNIT MANAGER'!K9</f>
        <v>0</v>
      </c>
      <c r="N3" s="5">
        <f>M3*12</f>
        <v>0</v>
      </c>
    </row>
    <row r="4" spans="2:20" x14ac:dyDescent="0.25">
      <c r="B4" s="56" t="s">
        <v>149</v>
      </c>
      <c r="C4" s="64">
        <v>0.3</v>
      </c>
      <c r="L4" s="71" t="s">
        <v>178</v>
      </c>
      <c r="M4" s="5">
        <f>M3/M7</f>
        <v>0</v>
      </c>
      <c r="N4" s="5">
        <f t="shared" ref="N4:N5" si="0">M4*12</f>
        <v>0</v>
      </c>
    </row>
    <row r="5" spans="2:20" x14ac:dyDescent="0.25">
      <c r="B5" s="56" t="s">
        <v>150</v>
      </c>
      <c r="C5" s="64">
        <v>0.4</v>
      </c>
      <c r="L5" s="71" t="s">
        <v>179</v>
      </c>
      <c r="M5" s="5">
        <f>M4/M8</f>
        <v>0</v>
      </c>
      <c r="N5" s="5">
        <f t="shared" si="0"/>
        <v>0</v>
      </c>
    </row>
    <row r="7" spans="2:20" x14ac:dyDescent="0.25">
      <c r="B7" s="66" t="s">
        <v>151</v>
      </c>
      <c r="L7" s="70" t="s">
        <v>182</v>
      </c>
      <c r="M7" s="4">
        <v>0.3</v>
      </c>
      <c r="N7" s="61"/>
      <c r="O7" s="61"/>
    </row>
    <row r="8" spans="2:20" x14ac:dyDescent="0.25">
      <c r="B8" s="66" t="s">
        <v>192</v>
      </c>
      <c r="L8" s="70" t="s">
        <v>180</v>
      </c>
      <c r="M8" s="4">
        <v>0.3</v>
      </c>
      <c r="N8" s="61"/>
      <c r="O8" s="61"/>
      <c r="P8" s="61"/>
      <c r="Q8" s="61"/>
    </row>
    <row r="9" spans="2:20" x14ac:dyDescent="0.25">
      <c r="B9" s="65" t="s">
        <v>0</v>
      </c>
      <c r="C9" s="65" t="s">
        <v>153</v>
      </c>
      <c r="D9" s="65" t="s">
        <v>152</v>
      </c>
      <c r="M9" s="61"/>
      <c r="N9" s="61"/>
      <c r="O9" s="61"/>
      <c r="P9" s="61"/>
      <c r="Q9" s="61"/>
    </row>
    <row r="10" spans="2:20" x14ac:dyDescent="0.25">
      <c r="B10" s="61" t="s">
        <v>154</v>
      </c>
      <c r="C10" s="5">
        <v>300000</v>
      </c>
      <c r="D10" s="4">
        <v>0.1</v>
      </c>
      <c r="L10" s="72" t="s">
        <v>174</v>
      </c>
      <c r="M10" s="72" t="s">
        <v>161</v>
      </c>
      <c r="N10" s="72" t="s">
        <v>175</v>
      </c>
      <c r="O10" s="72" t="s">
        <v>176</v>
      </c>
      <c r="P10" s="72" t="s">
        <v>191</v>
      </c>
      <c r="Q10" s="72" t="s">
        <v>14</v>
      </c>
      <c r="R10" s="72" t="s">
        <v>2</v>
      </c>
      <c r="S10" s="72" t="s">
        <v>34</v>
      </c>
      <c r="T10" s="72" t="s">
        <v>181</v>
      </c>
    </row>
    <row r="11" spans="2:20" x14ac:dyDescent="0.25">
      <c r="B11" s="61" t="s">
        <v>155</v>
      </c>
      <c r="C11" s="5">
        <v>0</v>
      </c>
      <c r="D11" s="4">
        <v>0</v>
      </c>
      <c r="L11" s="43">
        <f>'UNIT MANAGER'!F25</f>
        <v>0</v>
      </c>
      <c r="M11" s="4">
        <f>'UNIT MANAGER'!J25</f>
        <v>0</v>
      </c>
      <c r="N11" s="5">
        <f>'UNIT MANAGER'!N25</f>
        <v>0</v>
      </c>
      <c r="O11" s="5">
        <f>'UNIT MANAGER'!R25</f>
        <v>0</v>
      </c>
      <c r="P11" s="5">
        <f>L11*M11</f>
        <v>0</v>
      </c>
      <c r="Q11" s="5">
        <f>P11*N11</f>
        <v>0</v>
      </c>
      <c r="R11" s="5">
        <f>L11*M11*N11*O11</f>
        <v>0</v>
      </c>
      <c r="S11" s="5">
        <f>R11*M8</f>
        <v>0</v>
      </c>
      <c r="T11" s="78">
        <f>S11*M7</f>
        <v>0</v>
      </c>
    </row>
    <row r="12" spans="2:20" x14ac:dyDescent="0.25">
      <c r="L12" s="79">
        <f>IFERROR(R12/(M12*N12*O12),0)</f>
        <v>0</v>
      </c>
      <c r="M12" s="4">
        <f>M11</f>
        <v>0</v>
      </c>
      <c r="N12" s="5">
        <f>N11</f>
        <v>0</v>
      </c>
      <c r="O12" s="5">
        <f>O11</f>
        <v>0</v>
      </c>
      <c r="P12" s="5">
        <f>IFERROR(L12*M12,0)</f>
        <v>0</v>
      </c>
      <c r="Q12" s="5">
        <f>P12*N12</f>
        <v>0</v>
      </c>
      <c r="R12" s="5">
        <f>S12/M8</f>
        <v>0</v>
      </c>
      <c r="S12" s="5">
        <f>T12/M7</f>
        <v>0</v>
      </c>
      <c r="T12" s="5">
        <f>M3</f>
        <v>0</v>
      </c>
    </row>
    <row r="13" spans="2:20" x14ac:dyDescent="0.25">
      <c r="B13" s="66" t="s">
        <v>156</v>
      </c>
      <c r="L13" s="43"/>
      <c r="M13" s="4"/>
      <c r="N13" s="5"/>
      <c r="O13" s="5"/>
      <c r="P13" s="5"/>
      <c r="Q13" s="5"/>
      <c r="R13" s="5"/>
      <c r="S13" s="5"/>
      <c r="T13" s="5"/>
    </row>
    <row r="14" spans="2:20" x14ac:dyDescent="0.25">
      <c r="B14" s="68">
        <v>0.125</v>
      </c>
    </row>
    <row r="15" spans="2:20" x14ac:dyDescent="0.25">
      <c r="N15" s="65" t="s">
        <v>190</v>
      </c>
    </row>
    <row r="16" spans="2:20" x14ac:dyDescent="0.25">
      <c r="B16" s="66" t="s">
        <v>157</v>
      </c>
      <c r="L16" s="70" t="s">
        <v>183</v>
      </c>
      <c r="M16" s="5">
        <f>IF((M4-S11)&lt;=0,0,M4-S11)</f>
        <v>0</v>
      </c>
      <c r="N16" s="5">
        <f>M16*12</f>
        <v>0</v>
      </c>
      <c r="Q16" s="42"/>
    </row>
    <row r="17" spans="2:31" x14ac:dyDescent="0.25">
      <c r="B17" s="65" t="s">
        <v>158</v>
      </c>
      <c r="C17" s="65" t="s">
        <v>38</v>
      </c>
      <c r="D17" s="65" t="s">
        <v>159</v>
      </c>
      <c r="L17" s="70" t="s">
        <v>184</v>
      </c>
      <c r="M17" s="5">
        <f>IF((M5-R11)&lt;=0,0,M5-R11)</f>
        <v>0</v>
      </c>
      <c r="N17" s="5">
        <f>M17*12</f>
        <v>0</v>
      </c>
    </row>
    <row r="18" spans="2:31" x14ac:dyDescent="0.25">
      <c r="B18" s="60" t="s">
        <v>40</v>
      </c>
      <c r="C18" s="9">
        <v>0.95</v>
      </c>
      <c r="D18" s="9">
        <v>0.32</v>
      </c>
      <c r="L18" s="70" t="s">
        <v>188</v>
      </c>
      <c r="M18" s="43">
        <f>IFERROR(S11/P11,0)</f>
        <v>0</v>
      </c>
      <c r="P18" s="42"/>
    </row>
    <row r="19" spans="2:31" x14ac:dyDescent="0.25">
      <c r="B19" s="60" t="s">
        <v>41</v>
      </c>
      <c r="C19" s="9">
        <v>0.92</v>
      </c>
      <c r="D19" s="9">
        <v>0.28999999999999998</v>
      </c>
    </row>
    <row r="20" spans="2:31" x14ac:dyDescent="0.25">
      <c r="B20" s="60" t="s">
        <v>42</v>
      </c>
      <c r="C20" s="9">
        <v>0.88</v>
      </c>
      <c r="D20" s="9">
        <v>0.22</v>
      </c>
      <c r="L20" s="70" t="s">
        <v>189</v>
      </c>
      <c r="M20" s="5">
        <f>IF(L12-L11&lt;=0,0,ROUNDUP(L12-L11,0))</f>
        <v>0</v>
      </c>
    </row>
    <row r="21" spans="2:31" x14ac:dyDescent="0.25">
      <c r="B21" s="60" t="s">
        <v>43</v>
      </c>
      <c r="C21" s="9">
        <v>0.85</v>
      </c>
      <c r="D21" s="9">
        <v>0.15</v>
      </c>
      <c r="M21" s="5" t="str">
        <f>IF($M$20&lt;=12,"",MOD($M$20,12))</f>
        <v/>
      </c>
    </row>
    <row r="23" spans="2:31" x14ac:dyDescent="0.25">
      <c r="B23" s="66" t="s">
        <v>162</v>
      </c>
      <c r="F23" s="77" t="s">
        <v>197</v>
      </c>
      <c r="G23" s="77" t="s">
        <v>196</v>
      </c>
      <c r="H23" s="77" t="s">
        <v>193</v>
      </c>
      <c r="I23" s="77" t="s">
        <v>194</v>
      </c>
      <c r="J23" s="77" t="s">
        <v>195</v>
      </c>
      <c r="K23" s="77" t="s">
        <v>198</v>
      </c>
      <c r="L23" s="18" t="s">
        <v>143</v>
      </c>
      <c r="M23" s="18" t="s">
        <v>144</v>
      </c>
      <c r="N23" s="18" t="s">
        <v>73</v>
      </c>
      <c r="O23" s="18" t="s">
        <v>160</v>
      </c>
      <c r="P23" s="18" t="s">
        <v>161</v>
      </c>
      <c r="Q23" s="18" t="s">
        <v>175</v>
      </c>
      <c r="R23" s="18" t="s">
        <v>176</v>
      </c>
      <c r="S23" s="18" t="s">
        <v>191</v>
      </c>
      <c r="T23" s="18" t="s">
        <v>14</v>
      </c>
      <c r="U23" s="18" t="s">
        <v>2</v>
      </c>
      <c r="V23" s="18" t="s">
        <v>34</v>
      </c>
      <c r="W23" s="18" t="s">
        <v>185</v>
      </c>
      <c r="X23" s="18" t="s">
        <v>186</v>
      </c>
      <c r="Y23" s="18" t="s">
        <v>78</v>
      </c>
      <c r="Z23" s="110" t="s">
        <v>200</v>
      </c>
      <c r="AA23" s="110" t="s">
        <v>199</v>
      </c>
      <c r="AB23" s="110" t="s">
        <v>201</v>
      </c>
      <c r="AC23" s="110" t="s">
        <v>202</v>
      </c>
      <c r="AD23" s="18" t="s">
        <v>187</v>
      </c>
      <c r="AE23" s="18" t="s">
        <v>80</v>
      </c>
    </row>
    <row r="24" spans="2:31" x14ac:dyDescent="0.25">
      <c r="B24" s="69" t="s">
        <v>163</v>
      </c>
      <c r="C24" s="67">
        <v>0.82499999999999996</v>
      </c>
      <c r="F24" s="76" t="str" cm="1">
        <f t="array" ref="F24">IF($M$20=0,"",IF($M$20&lt;=12,_xlfn.SEQUENCE($M$20,1,1),_xlfn.SEQUENCE(12,1,1)))</f>
        <v/>
      </c>
      <c r="G24" s="76">
        <f>IF(F24="",0,IF($M$20&lt;=12,QUOTIENT($M$20,$M$20),QUOTIENT($M$20,12)))</f>
        <v>0</v>
      </c>
      <c r="H24" s="76" t="str" cm="1">
        <f t="array" ref="H24">IF($M$21="","",IF($M$21&lt;=12,_xlfn.SEQUENCE($M$21,1,1),_xlfn.SEQUENCE(12,1,1)))</f>
        <v/>
      </c>
      <c r="I24" s="76">
        <f>IF(H24="",0,1)</f>
        <v>0</v>
      </c>
      <c r="J24" s="76">
        <f>G24+I24</f>
        <v>0</v>
      </c>
      <c r="K24" s="76">
        <f>J24</f>
        <v>0</v>
      </c>
      <c r="L24" s="61" t="s">
        <v>134</v>
      </c>
      <c r="M24" s="61" t="s">
        <v>137</v>
      </c>
      <c r="N24" s="56" t="s">
        <v>81</v>
      </c>
      <c r="O24" s="74">
        <f>$L$11+K24</f>
        <v>0</v>
      </c>
      <c r="P24" s="75">
        <f>$M$11</f>
        <v>0</v>
      </c>
      <c r="Q24" s="74">
        <f>$N$11</f>
        <v>0</v>
      </c>
      <c r="R24" s="74">
        <f>$O$11</f>
        <v>0</v>
      </c>
      <c r="S24" s="56">
        <f>O24*P24</f>
        <v>0</v>
      </c>
      <c r="T24" s="56">
        <f>Q24*S24</f>
        <v>0</v>
      </c>
      <c r="U24" s="109">
        <f>O24*P24*Q24*R24</f>
        <v>0</v>
      </c>
      <c r="V24" s="74">
        <f>U24*$M$8</f>
        <v>0</v>
      </c>
      <c r="W24" s="5">
        <f>V24*$M$7</f>
        <v>0</v>
      </c>
      <c r="X24" s="61"/>
      <c r="Y24" s="61"/>
      <c r="Z24" s="76"/>
      <c r="AA24" s="76"/>
      <c r="AB24" s="76"/>
      <c r="AC24" s="76"/>
      <c r="AD24" s="5"/>
      <c r="AE24" s="5">
        <f>W24+X24+Y24+AD24</f>
        <v>0</v>
      </c>
    </row>
    <row r="25" spans="2:31" x14ac:dyDescent="0.25">
      <c r="B25" s="69" t="s">
        <v>164</v>
      </c>
      <c r="C25" s="1">
        <v>4</v>
      </c>
      <c r="F25" s="76"/>
      <c r="G25" s="76">
        <f t="shared" ref="G25:G35" si="1">IF(F25="",0,IF($M$20&lt;=12,QUOTIENT($M$20,$M$20),QUOTIENT($M$20,12)))</f>
        <v>0</v>
      </c>
      <c r="I25" s="76">
        <f t="shared" ref="I25:I35" si="2">IF(H25="",0,1)</f>
        <v>0</v>
      </c>
      <c r="J25" s="76">
        <f t="shared" ref="J25:J59" si="3">G25+I25</f>
        <v>0</v>
      </c>
      <c r="K25" s="76">
        <f>K24+J25</f>
        <v>0</v>
      </c>
      <c r="L25" s="61" t="s">
        <v>134</v>
      </c>
      <c r="M25" s="61" t="s">
        <v>137</v>
      </c>
      <c r="N25" s="56" t="s">
        <v>82</v>
      </c>
      <c r="O25" s="74">
        <f t="shared" ref="O25:O35" si="4">$L$11+K25</f>
        <v>0</v>
      </c>
      <c r="P25" s="75">
        <f t="shared" ref="P25:P59" si="5">$M$11</f>
        <v>0</v>
      </c>
      <c r="Q25" s="74">
        <f t="shared" ref="Q25:Q59" si="6">$N$11</f>
        <v>0</v>
      </c>
      <c r="R25" s="74">
        <f t="shared" ref="R25:R59" si="7">$O$11</f>
        <v>0</v>
      </c>
      <c r="S25" s="56">
        <f t="shared" ref="S25:S32" si="8">O25*P25</f>
        <v>0</v>
      </c>
      <c r="T25" s="56">
        <f t="shared" ref="T25:T32" si="9">Q25*S25</f>
        <v>0</v>
      </c>
      <c r="U25" s="109">
        <f t="shared" ref="U25:U32" si="10">O25*P25*Q25*R25</f>
        <v>0</v>
      </c>
      <c r="V25" s="74">
        <f t="shared" ref="V25:V59" si="11">U25*$M$8</f>
        <v>0</v>
      </c>
      <c r="W25" s="5">
        <f t="shared" ref="W25:W59" si="12">V25*$M$7</f>
        <v>0</v>
      </c>
      <c r="X25" s="61"/>
      <c r="Y25" s="61"/>
      <c r="Z25" s="76"/>
      <c r="AA25" s="76"/>
      <c r="AB25" s="76"/>
      <c r="AC25" s="76"/>
      <c r="AD25" s="5"/>
      <c r="AE25" s="5">
        <f t="shared" ref="AE25:AE59" si="13">W25+X25+Y25+AD25</f>
        <v>0</v>
      </c>
    </row>
    <row r="26" spans="2:31" x14ac:dyDescent="0.25">
      <c r="B26" s="65" t="s">
        <v>165</v>
      </c>
      <c r="C26" s="65" t="s">
        <v>166</v>
      </c>
      <c r="D26" s="65" t="s">
        <v>167</v>
      </c>
      <c r="F26" s="76"/>
      <c r="G26" s="76">
        <f t="shared" si="1"/>
        <v>0</v>
      </c>
      <c r="I26" s="76">
        <f t="shared" si="2"/>
        <v>0</v>
      </c>
      <c r="J26" s="76">
        <f t="shared" si="3"/>
        <v>0</v>
      </c>
      <c r="K26" s="76">
        <f t="shared" ref="K26:K59" si="14">K25+J26</f>
        <v>0</v>
      </c>
      <c r="L26" s="61" t="s">
        <v>134</v>
      </c>
      <c r="M26" s="61" t="s">
        <v>137</v>
      </c>
      <c r="N26" s="57" t="s">
        <v>83</v>
      </c>
      <c r="O26" s="74">
        <f t="shared" si="4"/>
        <v>0</v>
      </c>
      <c r="P26" s="75">
        <f t="shared" si="5"/>
        <v>0</v>
      </c>
      <c r="Q26" s="74">
        <f t="shared" si="6"/>
        <v>0</v>
      </c>
      <c r="R26" s="74">
        <f t="shared" si="7"/>
        <v>0</v>
      </c>
      <c r="S26" s="56">
        <f t="shared" si="8"/>
        <v>0</v>
      </c>
      <c r="T26" s="56">
        <f t="shared" si="9"/>
        <v>0</v>
      </c>
      <c r="U26" s="109">
        <f t="shared" si="10"/>
        <v>0</v>
      </c>
      <c r="V26" s="74">
        <f t="shared" si="11"/>
        <v>0</v>
      </c>
      <c r="W26" s="5">
        <f t="shared" si="12"/>
        <v>0</v>
      </c>
      <c r="X26" s="61"/>
      <c r="Y26" s="61"/>
      <c r="Z26" s="76">
        <f>AVERAGE(S24:S26)</f>
        <v>0</v>
      </c>
      <c r="AA26" s="5">
        <f>SUM(U24:U26)</f>
        <v>0</v>
      </c>
      <c r="AB26" s="5">
        <f>SUM(V24:V26)</f>
        <v>0</v>
      </c>
      <c r="AC26" s="23">
        <f>IF(Z26&lt;4,0,IF(AA26&gt;=$C$27,$D$27,IF(AA26&gt;=$C$28,$D$28,IF(AA26&gt;=$C$29,$D$29,IF(AA26&gt;=$C$30,$D$30,IF(AA26&gt;=$C$31,$D$31,IF(AA26&lt;$C$31,$D$32,"ERROR")))))))</f>
        <v>0</v>
      </c>
      <c r="AD26" s="5">
        <f>AB26*AC26</f>
        <v>0</v>
      </c>
      <c r="AE26" s="5">
        <f t="shared" si="13"/>
        <v>0</v>
      </c>
    </row>
    <row r="27" spans="2:31" x14ac:dyDescent="0.25">
      <c r="B27" s="61" t="s">
        <v>168</v>
      </c>
      <c r="C27" s="5">
        <v>6000000</v>
      </c>
      <c r="D27" s="4">
        <v>7.0000000000000007E-2</v>
      </c>
      <c r="F27" s="76"/>
      <c r="G27" s="76">
        <f t="shared" si="1"/>
        <v>0</v>
      </c>
      <c r="I27" s="76">
        <f t="shared" si="2"/>
        <v>0</v>
      </c>
      <c r="J27" s="76">
        <f t="shared" si="3"/>
        <v>0</v>
      </c>
      <c r="K27" s="76">
        <f t="shared" si="14"/>
        <v>0</v>
      </c>
      <c r="L27" s="61" t="s">
        <v>134</v>
      </c>
      <c r="M27" s="61" t="s">
        <v>138</v>
      </c>
      <c r="N27" s="56" t="s">
        <v>84</v>
      </c>
      <c r="O27" s="74">
        <f t="shared" si="4"/>
        <v>0</v>
      </c>
      <c r="P27" s="75">
        <f t="shared" si="5"/>
        <v>0</v>
      </c>
      <c r="Q27" s="74">
        <f t="shared" si="6"/>
        <v>0</v>
      </c>
      <c r="R27" s="74">
        <f t="shared" si="7"/>
        <v>0</v>
      </c>
      <c r="S27" s="56">
        <f t="shared" si="8"/>
        <v>0</v>
      </c>
      <c r="T27" s="56">
        <f t="shared" si="9"/>
        <v>0</v>
      </c>
      <c r="U27" s="74">
        <f t="shared" si="10"/>
        <v>0</v>
      </c>
      <c r="V27" s="74">
        <f t="shared" si="11"/>
        <v>0</v>
      </c>
      <c r="W27" s="5">
        <f t="shared" si="12"/>
        <v>0</v>
      </c>
      <c r="X27" s="61"/>
      <c r="Y27" s="61"/>
      <c r="Z27" s="76"/>
      <c r="AA27" s="76"/>
      <c r="AB27" s="76"/>
      <c r="AC27" s="76"/>
      <c r="AD27" s="5"/>
      <c r="AE27" s="5">
        <f t="shared" si="13"/>
        <v>0</v>
      </c>
    </row>
    <row r="28" spans="2:31" x14ac:dyDescent="0.25">
      <c r="B28" s="61" t="s">
        <v>169</v>
      </c>
      <c r="C28" s="5">
        <v>4000000</v>
      </c>
      <c r="D28" s="4">
        <v>0.06</v>
      </c>
      <c r="F28" s="76"/>
      <c r="G28" s="76">
        <f t="shared" si="1"/>
        <v>0</v>
      </c>
      <c r="I28" s="76">
        <f t="shared" si="2"/>
        <v>0</v>
      </c>
      <c r="J28" s="76">
        <f t="shared" si="3"/>
        <v>0</v>
      </c>
      <c r="K28" s="76">
        <f t="shared" si="14"/>
        <v>0</v>
      </c>
      <c r="L28" s="61" t="s">
        <v>134</v>
      </c>
      <c r="M28" s="61" t="s">
        <v>138</v>
      </c>
      <c r="N28" s="56" t="s">
        <v>85</v>
      </c>
      <c r="O28" s="74">
        <f t="shared" si="4"/>
        <v>0</v>
      </c>
      <c r="P28" s="75">
        <f t="shared" si="5"/>
        <v>0</v>
      </c>
      <c r="Q28" s="74">
        <f t="shared" si="6"/>
        <v>0</v>
      </c>
      <c r="R28" s="74">
        <f t="shared" si="7"/>
        <v>0</v>
      </c>
      <c r="S28" s="56">
        <f t="shared" si="8"/>
        <v>0</v>
      </c>
      <c r="T28" s="56">
        <f t="shared" si="9"/>
        <v>0</v>
      </c>
      <c r="U28" s="74">
        <f t="shared" si="10"/>
        <v>0</v>
      </c>
      <c r="V28" s="74">
        <f t="shared" si="11"/>
        <v>0</v>
      </c>
      <c r="W28" s="5">
        <f t="shared" si="12"/>
        <v>0</v>
      </c>
      <c r="X28" s="61"/>
      <c r="Y28" s="61"/>
      <c r="Z28" s="76"/>
      <c r="AA28" s="76"/>
      <c r="AB28" s="76"/>
      <c r="AC28" s="76"/>
      <c r="AD28" s="5"/>
      <c r="AE28" s="5">
        <f t="shared" si="13"/>
        <v>0</v>
      </c>
    </row>
    <row r="29" spans="2:31" x14ac:dyDescent="0.25">
      <c r="B29" s="61" t="s">
        <v>170</v>
      </c>
      <c r="C29" s="5">
        <v>3000000</v>
      </c>
      <c r="D29" s="4">
        <v>0.05</v>
      </c>
      <c r="F29" s="76"/>
      <c r="G29" s="76">
        <f t="shared" si="1"/>
        <v>0</v>
      </c>
      <c r="I29" s="76">
        <f t="shared" si="2"/>
        <v>0</v>
      </c>
      <c r="J29" s="76">
        <f t="shared" si="3"/>
        <v>0</v>
      </c>
      <c r="K29" s="76">
        <f t="shared" si="14"/>
        <v>0</v>
      </c>
      <c r="L29" s="61" t="s">
        <v>134</v>
      </c>
      <c r="M29" s="61" t="s">
        <v>138</v>
      </c>
      <c r="N29" s="56" t="s">
        <v>86</v>
      </c>
      <c r="O29" s="74">
        <f t="shared" si="4"/>
        <v>0</v>
      </c>
      <c r="P29" s="75">
        <f t="shared" si="5"/>
        <v>0</v>
      </c>
      <c r="Q29" s="74">
        <f t="shared" si="6"/>
        <v>0</v>
      </c>
      <c r="R29" s="74">
        <f t="shared" si="7"/>
        <v>0</v>
      </c>
      <c r="S29" s="56">
        <f t="shared" si="8"/>
        <v>0</v>
      </c>
      <c r="T29" s="56">
        <f t="shared" si="9"/>
        <v>0</v>
      </c>
      <c r="U29" s="74">
        <f t="shared" si="10"/>
        <v>0</v>
      </c>
      <c r="V29" s="74">
        <f t="shared" si="11"/>
        <v>0</v>
      </c>
      <c r="W29" s="5">
        <f t="shared" si="12"/>
        <v>0</v>
      </c>
      <c r="X29" s="61"/>
      <c r="Y29" s="61"/>
      <c r="Z29" s="76">
        <f>AVERAGE(S27:S29)</f>
        <v>0</v>
      </c>
      <c r="AA29" s="5">
        <f>SUM(U27:U29)</f>
        <v>0</v>
      </c>
      <c r="AB29" s="5">
        <f>SUM(V27:V29)</f>
        <v>0</v>
      </c>
      <c r="AC29" s="23">
        <f>IF(Z29&lt;4,0,IF(AA29&gt;=$C$27,$D$27,IF(AA29&gt;=$C$28,$D$28,IF(AA29&gt;=$C$29,$D$29,IF(AA29&gt;=$C$30,$D$30,IF(AA29&gt;=$C$31,$D$31,IF(AA29&lt;$C$31,$D$32,"ERROR")))))))</f>
        <v>0</v>
      </c>
      <c r="AD29" s="5">
        <f>AB29*AC29</f>
        <v>0</v>
      </c>
      <c r="AE29" s="5">
        <f t="shared" si="13"/>
        <v>0</v>
      </c>
    </row>
    <row r="30" spans="2:31" x14ac:dyDescent="0.25">
      <c r="B30" s="61" t="s">
        <v>171</v>
      </c>
      <c r="C30" s="5">
        <v>2000000</v>
      </c>
      <c r="D30" s="4">
        <v>0.04</v>
      </c>
      <c r="F30" s="76"/>
      <c r="G30" s="76">
        <f t="shared" si="1"/>
        <v>0</v>
      </c>
      <c r="I30" s="76">
        <f t="shared" si="2"/>
        <v>0</v>
      </c>
      <c r="J30" s="76">
        <f t="shared" si="3"/>
        <v>0</v>
      </c>
      <c r="K30" s="76">
        <f t="shared" si="14"/>
        <v>0</v>
      </c>
      <c r="L30" s="61" t="s">
        <v>134</v>
      </c>
      <c r="M30" s="61" t="s">
        <v>139</v>
      </c>
      <c r="N30" s="56" t="s">
        <v>87</v>
      </c>
      <c r="O30" s="74">
        <f t="shared" si="4"/>
        <v>0</v>
      </c>
      <c r="P30" s="75">
        <f t="shared" si="5"/>
        <v>0</v>
      </c>
      <c r="Q30" s="74">
        <f t="shared" si="6"/>
        <v>0</v>
      </c>
      <c r="R30" s="74">
        <f t="shared" si="7"/>
        <v>0</v>
      </c>
      <c r="S30" s="56">
        <f t="shared" si="8"/>
        <v>0</v>
      </c>
      <c r="T30" s="56">
        <f t="shared" si="9"/>
        <v>0</v>
      </c>
      <c r="U30" s="109">
        <f t="shared" si="10"/>
        <v>0</v>
      </c>
      <c r="V30" s="74">
        <f t="shared" si="11"/>
        <v>0</v>
      </c>
      <c r="W30" s="5">
        <f t="shared" si="12"/>
        <v>0</v>
      </c>
      <c r="X30" s="61"/>
      <c r="Y30" s="61"/>
      <c r="Z30" s="76"/>
      <c r="AA30" s="76"/>
      <c r="AB30" s="76"/>
      <c r="AC30" s="76"/>
      <c r="AD30" s="5"/>
      <c r="AE30" s="5">
        <f t="shared" si="13"/>
        <v>0</v>
      </c>
    </row>
    <row r="31" spans="2:31" x14ac:dyDescent="0.25">
      <c r="B31" s="61" t="s">
        <v>172</v>
      </c>
      <c r="C31" s="5">
        <v>1500000</v>
      </c>
      <c r="D31" s="4">
        <v>0.03</v>
      </c>
      <c r="F31" s="76"/>
      <c r="G31" s="76">
        <f t="shared" si="1"/>
        <v>0</v>
      </c>
      <c r="I31" s="76">
        <f t="shared" si="2"/>
        <v>0</v>
      </c>
      <c r="J31" s="76">
        <f t="shared" si="3"/>
        <v>0</v>
      </c>
      <c r="K31" s="76">
        <f t="shared" si="14"/>
        <v>0</v>
      </c>
      <c r="L31" s="61" t="s">
        <v>134</v>
      </c>
      <c r="M31" s="61" t="s">
        <v>139</v>
      </c>
      <c r="N31" s="56" t="s">
        <v>88</v>
      </c>
      <c r="O31" s="74">
        <f t="shared" si="4"/>
        <v>0</v>
      </c>
      <c r="P31" s="75">
        <f t="shared" si="5"/>
        <v>0</v>
      </c>
      <c r="Q31" s="74">
        <f t="shared" si="6"/>
        <v>0</v>
      </c>
      <c r="R31" s="74">
        <f t="shared" si="7"/>
        <v>0</v>
      </c>
      <c r="S31" s="56">
        <f t="shared" si="8"/>
        <v>0</v>
      </c>
      <c r="T31" s="56">
        <f t="shared" si="9"/>
        <v>0</v>
      </c>
      <c r="U31" s="109">
        <f t="shared" si="10"/>
        <v>0</v>
      </c>
      <c r="V31" s="74">
        <f t="shared" si="11"/>
        <v>0</v>
      </c>
      <c r="W31" s="5">
        <f t="shared" si="12"/>
        <v>0</v>
      </c>
      <c r="X31" s="61"/>
      <c r="Y31" s="61"/>
      <c r="Z31" s="76"/>
      <c r="AA31" s="76"/>
      <c r="AB31" s="76"/>
      <c r="AC31" s="76"/>
      <c r="AD31" s="5"/>
      <c r="AE31" s="5">
        <f t="shared" si="13"/>
        <v>0</v>
      </c>
    </row>
    <row r="32" spans="2:31" x14ac:dyDescent="0.25">
      <c r="B32" s="61" t="s">
        <v>173</v>
      </c>
      <c r="C32" s="5">
        <v>0</v>
      </c>
      <c r="D32" s="4">
        <v>0</v>
      </c>
      <c r="F32" s="76"/>
      <c r="G32" s="76">
        <f t="shared" si="1"/>
        <v>0</v>
      </c>
      <c r="I32" s="76">
        <f t="shared" si="2"/>
        <v>0</v>
      </c>
      <c r="J32" s="76">
        <f t="shared" si="3"/>
        <v>0</v>
      </c>
      <c r="K32" s="76">
        <f t="shared" si="14"/>
        <v>0</v>
      </c>
      <c r="L32" s="61" t="s">
        <v>134</v>
      </c>
      <c r="M32" s="61" t="s">
        <v>139</v>
      </c>
      <c r="N32" s="56" t="s">
        <v>89</v>
      </c>
      <c r="O32" s="74">
        <f t="shared" si="4"/>
        <v>0</v>
      </c>
      <c r="P32" s="75">
        <f t="shared" si="5"/>
        <v>0</v>
      </c>
      <c r="Q32" s="74">
        <f t="shared" si="6"/>
        <v>0</v>
      </c>
      <c r="R32" s="74">
        <f t="shared" si="7"/>
        <v>0</v>
      </c>
      <c r="S32" s="56">
        <f t="shared" si="8"/>
        <v>0</v>
      </c>
      <c r="T32" s="56">
        <f t="shared" si="9"/>
        <v>0</v>
      </c>
      <c r="U32" s="109">
        <f t="shared" si="10"/>
        <v>0</v>
      </c>
      <c r="V32" s="74">
        <f t="shared" si="11"/>
        <v>0</v>
      </c>
      <c r="W32" s="5">
        <f t="shared" si="12"/>
        <v>0</v>
      </c>
      <c r="X32" s="61"/>
      <c r="Y32" s="61"/>
      <c r="Z32" s="76">
        <f>AVERAGE(S30:S32)</f>
        <v>0</v>
      </c>
      <c r="AA32" s="5">
        <f>SUM(U30:U32)</f>
        <v>0</v>
      </c>
      <c r="AB32" s="5">
        <f>SUM(V30:V32)</f>
        <v>0</v>
      </c>
      <c r="AC32" s="23">
        <f>IF(Z32&lt;4,0,IF(AA32&gt;=$C$27,$D$27,IF(AA32&gt;=$C$28,$D$28,IF(AA32&gt;=$C$29,$D$29,IF(AA32&gt;=$C$30,$D$30,IF(AA32&gt;=$C$31,$D$31,IF(AA32&lt;$C$31,$D$32,"ERROR")))))))</f>
        <v>0</v>
      </c>
      <c r="AD32" s="5">
        <f>AB32*AC32</f>
        <v>0</v>
      </c>
      <c r="AE32" s="5">
        <f t="shared" si="13"/>
        <v>0</v>
      </c>
    </row>
    <row r="33" spans="2:31" x14ac:dyDescent="0.25">
      <c r="F33" s="76"/>
      <c r="G33" s="76">
        <f t="shared" si="1"/>
        <v>0</v>
      </c>
      <c r="I33" s="76">
        <f t="shared" si="2"/>
        <v>0</v>
      </c>
      <c r="J33" s="76">
        <f t="shared" si="3"/>
        <v>0</v>
      </c>
      <c r="K33" s="76">
        <f t="shared" si="14"/>
        <v>0</v>
      </c>
      <c r="L33" s="61" t="s">
        <v>134</v>
      </c>
      <c r="M33" s="61" t="s">
        <v>140</v>
      </c>
      <c r="N33" s="56" t="s">
        <v>90</v>
      </c>
      <c r="O33" s="74">
        <f t="shared" si="4"/>
        <v>0</v>
      </c>
      <c r="P33" s="75">
        <f t="shared" si="5"/>
        <v>0</v>
      </c>
      <c r="Q33" s="74">
        <f t="shared" si="6"/>
        <v>0</v>
      </c>
      <c r="R33" s="74">
        <f t="shared" si="7"/>
        <v>0</v>
      </c>
      <c r="S33" s="56">
        <f t="shared" ref="S33:S59" si="15">O33*P33</f>
        <v>0</v>
      </c>
      <c r="T33" s="56">
        <f t="shared" ref="T33:T59" si="16">Q33*S33</f>
        <v>0</v>
      </c>
      <c r="U33" s="74">
        <f t="shared" ref="U33:U59" si="17">O33*P33*Q33*R33</f>
        <v>0</v>
      </c>
      <c r="V33" s="74">
        <f t="shared" si="11"/>
        <v>0</v>
      </c>
      <c r="W33" s="5">
        <f t="shared" si="12"/>
        <v>0</v>
      </c>
      <c r="X33" s="61"/>
      <c r="Y33" s="61"/>
      <c r="Z33" s="76"/>
      <c r="AA33" s="76"/>
      <c r="AB33" s="76"/>
      <c r="AC33" s="76"/>
      <c r="AD33" s="5"/>
      <c r="AE33" s="5">
        <f t="shared" si="13"/>
        <v>0</v>
      </c>
    </row>
    <row r="34" spans="2:31" x14ac:dyDescent="0.25">
      <c r="F34" s="76"/>
      <c r="G34" s="76">
        <f t="shared" si="1"/>
        <v>0</v>
      </c>
      <c r="I34" s="76">
        <f t="shared" si="2"/>
        <v>0</v>
      </c>
      <c r="J34" s="76">
        <f t="shared" si="3"/>
        <v>0</v>
      </c>
      <c r="K34" s="76">
        <f t="shared" si="14"/>
        <v>0</v>
      </c>
      <c r="L34" s="61" t="s">
        <v>134</v>
      </c>
      <c r="M34" s="61" t="s">
        <v>140</v>
      </c>
      <c r="N34" s="56" t="s">
        <v>91</v>
      </c>
      <c r="O34" s="74">
        <f t="shared" si="4"/>
        <v>0</v>
      </c>
      <c r="P34" s="75">
        <f t="shared" si="5"/>
        <v>0</v>
      </c>
      <c r="Q34" s="74">
        <f t="shared" si="6"/>
        <v>0</v>
      </c>
      <c r="R34" s="74">
        <f t="shared" si="7"/>
        <v>0</v>
      </c>
      <c r="S34" s="56">
        <f t="shared" si="15"/>
        <v>0</v>
      </c>
      <c r="T34" s="56">
        <f t="shared" si="16"/>
        <v>0</v>
      </c>
      <c r="U34" s="74">
        <f t="shared" si="17"/>
        <v>0</v>
      </c>
      <c r="V34" s="74">
        <f t="shared" si="11"/>
        <v>0</v>
      </c>
      <c r="W34" s="5">
        <f t="shared" si="12"/>
        <v>0</v>
      </c>
      <c r="X34" s="61"/>
      <c r="Y34" s="61"/>
      <c r="Z34" s="76"/>
      <c r="AA34" s="76"/>
      <c r="AB34" s="76"/>
      <c r="AC34" s="76"/>
      <c r="AD34" s="5"/>
      <c r="AE34" s="5">
        <f t="shared" si="13"/>
        <v>0</v>
      </c>
    </row>
    <row r="35" spans="2:31" x14ac:dyDescent="0.25">
      <c r="F35" s="76"/>
      <c r="G35" s="76">
        <f t="shared" si="1"/>
        <v>0</v>
      </c>
      <c r="I35" s="76">
        <f t="shared" si="2"/>
        <v>0</v>
      </c>
      <c r="J35" s="76">
        <f t="shared" si="3"/>
        <v>0</v>
      </c>
      <c r="K35" s="76">
        <f t="shared" si="14"/>
        <v>0</v>
      </c>
      <c r="L35" s="61" t="s">
        <v>134</v>
      </c>
      <c r="M35" s="61" t="s">
        <v>140</v>
      </c>
      <c r="N35" s="56" t="s">
        <v>92</v>
      </c>
      <c r="O35" s="74">
        <f t="shared" si="4"/>
        <v>0</v>
      </c>
      <c r="P35" s="75">
        <f t="shared" si="5"/>
        <v>0</v>
      </c>
      <c r="Q35" s="74">
        <f t="shared" si="6"/>
        <v>0</v>
      </c>
      <c r="R35" s="74">
        <f t="shared" si="7"/>
        <v>0</v>
      </c>
      <c r="S35" s="56">
        <f t="shared" si="15"/>
        <v>0</v>
      </c>
      <c r="T35" s="56">
        <f t="shared" si="16"/>
        <v>0</v>
      </c>
      <c r="U35" s="74">
        <f t="shared" si="17"/>
        <v>0</v>
      </c>
      <c r="V35" s="74">
        <f t="shared" si="11"/>
        <v>0</v>
      </c>
      <c r="W35" s="5">
        <f t="shared" si="12"/>
        <v>0</v>
      </c>
      <c r="X35" s="61"/>
      <c r="Y35" s="61"/>
      <c r="Z35" s="76">
        <f>AVERAGE(S33:S35)</f>
        <v>0</v>
      </c>
      <c r="AA35" s="5">
        <f>SUM(U33:U35)</f>
        <v>0</v>
      </c>
      <c r="AB35" s="5">
        <f>SUM(V33:V35)</f>
        <v>0</v>
      </c>
      <c r="AC35" s="23">
        <f>IF(Z35&lt;4,0,IF(AA35&gt;=$C$27,$D$27,IF(AA35&gt;=$C$28,$D$28,IF(AA35&gt;=$C$29,$D$29,IF(AA35&gt;=$C$30,$D$30,IF(AA35&gt;=$C$31,$D$31,IF(AA35&lt;$C$31,$D$32,"ERROR")))))))</f>
        <v>0</v>
      </c>
      <c r="AD35" s="5">
        <f>AB35*AC35</f>
        <v>0</v>
      </c>
      <c r="AE35" s="5">
        <f t="shared" si="13"/>
        <v>0</v>
      </c>
    </row>
    <row r="36" spans="2:31" x14ac:dyDescent="0.25">
      <c r="F36" s="1" t="str" cm="1">
        <f t="array" ref="F36">IF(OR($B$42="A",$B$42=""),"",IF($M$20=0,"",IF($M$20&lt;=12,_xlfn.SEQUENCE($M$20,1,1),_xlfn.SEQUENCE(12,1,1))))</f>
        <v/>
      </c>
      <c r="G36" s="1" t="str">
        <f>IF(OR($B$42="A",$B$42=""),"",IF(F36="",0,IF($M$20&lt;=12,QUOTIENT($M$20,$M$20),QUOTIENT($M$20,12))))</f>
        <v/>
      </c>
      <c r="H36" s="76" t="str" cm="1">
        <f t="array" ref="H36">IF(OR($B$42="A",$B$42=""),"",IF($M$21="","",IF($M$21&lt;=12,_xlfn.SEQUENCE($M$21,1,1),_xlfn.SEQUENCE(12,1,1))))</f>
        <v/>
      </c>
      <c r="I36" s="76" t="str">
        <f>IF(OR($B$42="A",$B$42=""),"",IF(H36="",0,1))</f>
        <v/>
      </c>
      <c r="J36" s="76" t="str">
        <f>IFERROR(G36+I36,"")</f>
        <v/>
      </c>
      <c r="K36" s="76" t="str">
        <f>IFERROR(K35+J36,"")</f>
        <v/>
      </c>
      <c r="L36" s="61" t="s">
        <v>135</v>
      </c>
      <c r="M36" s="61" t="s">
        <v>137</v>
      </c>
      <c r="N36" s="56" t="s">
        <v>93</v>
      </c>
      <c r="O36" s="74">
        <f>IF(OR($B$42="A",$B$42=""),O35,$L$11+K36)</f>
        <v>0</v>
      </c>
      <c r="P36" s="75">
        <f t="shared" si="5"/>
        <v>0</v>
      </c>
      <c r="Q36" s="74">
        <f t="shared" si="6"/>
        <v>0</v>
      </c>
      <c r="R36" s="74">
        <f t="shared" si="7"/>
        <v>0</v>
      </c>
      <c r="S36" s="56">
        <f t="shared" si="15"/>
        <v>0</v>
      </c>
      <c r="T36" s="56">
        <f t="shared" si="16"/>
        <v>0</v>
      </c>
      <c r="U36" s="109">
        <f t="shared" si="17"/>
        <v>0</v>
      </c>
      <c r="V36" s="74">
        <f t="shared" si="11"/>
        <v>0</v>
      </c>
      <c r="W36" s="5">
        <f t="shared" si="12"/>
        <v>0</v>
      </c>
      <c r="X36" s="61"/>
      <c r="Y36" s="61"/>
      <c r="Z36" s="76"/>
      <c r="AA36" s="76"/>
      <c r="AB36" s="76"/>
      <c r="AC36" s="76"/>
      <c r="AD36" s="5"/>
      <c r="AE36" s="5">
        <f t="shared" si="13"/>
        <v>0</v>
      </c>
    </row>
    <row r="37" spans="2:31" x14ac:dyDescent="0.25">
      <c r="F37" s="1"/>
      <c r="G37" s="1" t="str">
        <f t="shared" ref="G37:G47" si="18">IF(OR($B$42="A",$B$42=""),"",IF(F37="",0,IF($M$20&lt;=12,QUOTIENT($M$20,$M$20),QUOTIENT($M$20,12))))</f>
        <v/>
      </c>
      <c r="I37" s="76" t="str">
        <f t="shared" ref="I37:I47" si="19">IF(OR($B$42="A",$B$42=""),"",IF(H37="",0,1))</f>
        <v/>
      </c>
      <c r="J37" s="76" t="str">
        <f t="shared" ref="J37:J47" si="20">IFERROR(G37+I37,"")</f>
        <v/>
      </c>
      <c r="K37" s="76" t="str">
        <f t="shared" ref="K37:K47" si="21">IFERROR(K36+J37,"")</f>
        <v/>
      </c>
      <c r="L37" s="61" t="s">
        <v>135</v>
      </c>
      <c r="M37" s="61" t="s">
        <v>137</v>
      </c>
      <c r="N37" s="56" t="s">
        <v>94</v>
      </c>
      <c r="O37" s="74">
        <f t="shared" ref="O37:O59" si="22">IF(OR($B$42="A",$B$42=""),O36,$L$11+K37)</f>
        <v>0</v>
      </c>
      <c r="P37" s="75">
        <f t="shared" si="5"/>
        <v>0</v>
      </c>
      <c r="Q37" s="74">
        <f t="shared" si="6"/>
        <v>0</v>
      </c>
      <c r="R37" s="74">
        <f t="shared" si="7"/>
        <v>0</v>
      </c>
      <c r="S37" s="56">
        <f t="shared" si="15"/>
        <v>0</v>
      </c>
      <c r="T37" s="56">
        <f t="shared" si="16"/>
        <v>0</v>
      </c>
      <c r="U37" s="109">
        <f t="shared" si="17"/>
        <v>0</v>
      </c>
      <c r="V37" s="74">
        <f t="shared" si="11"/>
        <v>0</v>
      </c>
      <c r="W37" s="5">
        <f t="shared" si="12"/>
        <v>0</v>
      </c>
      <c r="X37" s="61"/>
      <c r="Y37" s="61"/>
      <c r="Z37" s="76"/>
      <c r="AA37" s="76"/>
      <c r="AB37" s="76"/>
      <c r="AC37" s="76"/>
      <c r="AD37" s="5"/>
      <c r="AE37" s="5">
        <f t="shared" si="13"/>
        <v>0</v>
      </c>
    </row>
    <row r="38" spans="2:31" x14ac:dyDescent="0.25">
      <c r="F38" s="1"/>
      <c r="G38" s="1" t="str">
        <f t="shared" si="18"/>
        <v/>
      </c>
      <c r="I38" s="76" t="str">
        <f t="shared" si="19"/>
        <v/>
      </c>
      <c r="J38" s="76" t="str">
        <f t="shared" si="20"/>
        <v/>
      </c>
      <c r="K38" s="76" t="str">
        <f t="shared" si="21"/>
        <v/>
      </c>
      <c r="L38" s="61" t="s">
        <v>135</v>
      </c>
      <c r="M38" s="61" t="s">
        <v>137</v>
      </c>
      <c r="N38" s="56" t="s">
        <v>95</v>
      </c>
      <c r="O38" s="74">
        <f t="shared" si="22"/>
        <v>0</v>
      </c>
      <c r="P38" s="75">
        <f t="shared" si="5"/>
        <v>0</v>
      </c>
      <c r="Q38" s="74">
        <f t="shared" si="6"/>
        <v>0</v>
      </c>
      <c r="R38" s="74">
        <f t="shared" si="7"/>
        <v>0</v>
      </c>
      <c r="S38" s="56">
        <f t="shared" si="15"/>
        <v>0</v>
      </c>
      <c r="T38" s="56">
        <f t="shared" si="16"/>
        <v>0</v>
      </c>
      <c r="U38" s="109">
        <f t="shared" si="17"/>
        <v>0</v>
      </c>
      <c r="V38" s="74">
        <f t="shared" si="11"/>
        <v>0</v>
      </c>
      <c r="W38" s="5">
        <f t="shared" si="12"/>
        <v>0</v>
      </c>
      <c r="X38" s="61"/>
      <c r="Y38" s="61"/>
      <c r="Z38" s="76">
        <f>AVERAGE(S36:S38)</f>
        <v>0</v>
      </c>
      <c r="AA38" s="5">
        <f>SUM(U36:U38)</f>
        <v>0</v>
      </c>
      <c r="AB38" s="5">
        <f>SUM(V36:V38)</f>
        <v>0</v>
      </c>
      <c r="AC38" s="23">
        <f>IF(Z38&lt;4,0,IF(AA38&gt;=$C$27,$D$27,IF(AA38&gt;=$C$28,$D$28,IF(AA38&gt;=$C$29,$D$29,IF(AA38&gt;=$C$30,$D$30,IF(AA38&gt;=$C$31,$D$31,IF(AA38&lt;$C$31,$D$32,"ERROR")))))))</f>
        <v>0</v>
      </c>
      <c r="AD38" s="5">
        <f>AB38*AC38</f>
        <v>0</v>
      </c>
      <c r="AE38" s="5">
        <f t="shared" si="13"/>
        <v>0</v>
      </c>
    </row>
    <row r="39" spans="2:31" x14ac:dyDescent="0.25">
      <c r="B39" t="s">
        <v>211</v>
      </c>
      <c r="F39" s="1"/>
      <c r="G39" s="1" t="str">
        <f t="shared" si="18"/>
        <v/>
      </c>
      <c r="I39" s="76" t="str">
        <f t="shared" si="19"/>
        <v/>
      </c>
      <c r="J39" s="76" t="str">
        <f t="shared" si="20"/>
        <v/>
      </c>
      <c r="K39" s="76" t="str">
        <f t="shared" si="21"/>
        <v/>
      </c>
      <c r="L39" s="61" t="s">
        <v>135</v>
      </c>
      <c r="M39" s="61" t="s">
        <v>138</v>
      </c>
      <c r="N39" s="56" t="s">
        <v>96</v>
      </c>
      <c r="O39" s="74">
        <f t="shared" si="22"/>
        <v>0</v>
      </c>
      <c r="P39" s="75">
        <f t="shared" si="5"/>
        <v>0</v>
      </c>
      <c r="Q39" s="74">
        <f t="shared" si="6"/>
        <v>0</v>
      </c>
      <c r="R39" s="74">
        <f t="shared" si="7"/>
        <v>0</v>
      </c>
      <c r="S39" s="56">
        <f t="shared" si="15"/>
        <v>0</v>
      </c>
      <c r="T39" s="56">
        <f t="shared" si="16"/>
        <v>0</v>
      </c>
      <c r="U39" s="74">
        <f t="shared" si="17"/>
        <v>0</v>
      </c>
      <c r="V39" s="74">
        <f t="shared" si="11"/>
        <v>0</v>
      </c>
      <c r="W39" s="5">
        <f t="shared" si="12"/>
        <v>0</v>
      </c>
      <c r="X39" s="61"/>
      <c r="Y39" s="61"/>
      <c r="Z39" s="76"/>
      <c r="AA39" s="76"/>
      <c r="AB39" s="76"/>
      <c r="AC39" s="76"/>
      <c r="AD39" s="5"/>
      <c r="AE39" s="5">
        <f t="shared" si="13"/>
        <v>0</v>
      </c>
    </row>
    <row r="40" spans="2:31" x14ac:dyDescent="0.25">
      <c r="B40" t="s">
        <v>212</v>
      </c>
      <c r="F40" s="1"/>
      <c r="G40" s="1" t="str">
        <f t="shared" si="18"/>
        <v/>
      </c>
      <c r="I40" s="76" t="str">
        <f t="shared" si="19"/>
        <v/>
      </c>
      <c r="J40" s="76" t="str">
        <f t="shared" si="20"/>
        <v/>
      </c>
      <c r="K40" s="76" t="str">
        <f t="shared" si="21"/>
        <v/>
      </c>
      <c r="L40" s="61" t="s">
        <v>135</v>
      </c>
      <c r="M40" s="61" t="s">
        <v>138</v>
      </c>
      <c r="N40" s="56" t="s">
        <v>97</v>
      </c>
      <c r="O40" s="74">
        <f t="shared" si="22"/>
        <v>0</v>
      </c>
      <c r="P40" s="75">
        <f t="shared" si="5"/>
        <v>0</v>
      </c>
      <c r="Q40" s="74">
        <f t="shared" si="6"/>
        <v>0</v>
      </c>
      <c r="R40" s="74">
        <f t="shared" si="7"/>
        <v>0</v>
      </c>
      <c r="S40" s="56">
        <f t="shared" si="15"/>
        <v>0</v>
      </c>
      <c r="T40" s="56">
        <f t="shared" si="16"/>
        <v>0</v>
      </c>
      <c r="U40" s="74">
        <f t="shared" si="17"/>
        <v>0</v>
      </c>
      <c r="V40" s="74">
        <f t="shared" si="11"/>
        <v>0</v>
      </c>
      <c r="W40" s="5">
        <f t="shared" si="12"/>
        <v>0</v>
      </c>
      <c r="X40" s="61"/>
      <c r="Y40" s="61"/>
      <c r="Z40" s="76"/>
      <c r="AA40" s="76"/>
      <c r="AB40" s="76"/>
      <c r="AC40" s="76"/>
      <c r="AD40" s="5"/>
      <c r="AE40" s="5">
        <f t="shared" si="13"/>
        <v>0</v>
      </c>
    </row>
    <row r="41" spans="2:31" x14ac:dyDescent="0.25">
      <c r="F41" s="1"/>
      <c r="G41" s="1" t="str">
        <f t="shared" si="18"/>
        <v/>
      </c>
      <c r="I41" s="76" t="str">
        <f t="shared" si="19"/>
        <v/>
      </c>
      <c r="J41" s="76" t="str">
        <f t="shared" si="20"/>
        <v/>
      </c>
      <c r="K41" s="76" t="str">
        <f t="shared" si="21"/>
        <v/>
      </c>
      <c r="L41" s="61" t="s">
        <v>135</v>
      </c>
      <c r="M41" s="61" t="s">
        <v>138</v>
      </c>
      <c r="N41" s="56" t="s">
        <v>98</v>
      </c>
      <c r="O41" s="74">
        <f t="shared" si="22"/>
        <v>0</v>
      </c>
      <c r="P41" s="75">
        <f t="shared" si="5"/>
        <v>0</v>
      </c>
      <c r="Q41" s="74">
        <f t="shared" si="6"/>
        <v>0</v>
      </c>
      <c r="R41" s="74">
        <f t="shared" si="7"/>
        <v>0</v>
      </c>
      <c r="S41" s="56">
        <f t="shared" si="15"/>
        <v>0</v>
      </c>
      <c r="T41" s="56">
        <f t="shared" si="16"/>
        <v>0</v>
      </c>
      <c r="U41" s="74">
        <f t="shared" si="17"/>
        <v>0</v>
      </c>
      <c r="V41" s="74">
        <f t="shared" si="11"/>
        <v>0</v>
      </c>
      <c r="W41" s="5">
        <f t="shared" si="12"/>
        <v>0</v>
      </c>
      <c r="X41" s="61"/>
      <c r="Y41" s="61"/>
      <c r="Z41" s="76">
        <f>AVERAGE(S39:S41)</f>
        <v>0</v>
      </c>
      <c r="AA41" s="5">
        <f>SUM(U39:U41)</f>
        <v>0</v>
      </c>
      <c r="AB41" s="5">
        <f>SUM(V39:V41)</f>
        <v>0</v>
      </c>
      <c r="AC41" s="23">
        <f>IF(Z41&lt;4,0,IF(AA41&gt;=$C$27,$D$27,IF(AA41&gt;=$C$28,$D$28,IF(AA41&gt;=$C$29,$D$29,IF(AA41&gt;=$C$30,$D$30,IF(AA41&gt;=$C$31,$D$31,IF(AA41&lt;$C$31,$D$32,"ERROR")))))))</f>
        <v>0</v>
      </c>
      <c r="AD41" s="5">
        <f>AB41*AC41</f>
        <v>0</v>
      </c>
      <c r="AE41" s="5">
        <f t="shared" si="13"/>
        <v>0</v>
      </c>
    </row>
    <row r="42" spans="2:31" x14ac:dyDescent="0.25">
      <c r="B42" s="112" t="str">
        <f>IF('UNIT MANAGER'!$J$41="","",IF('UNIT MANAGER'!$J$41=Table_UM!B39,"A","B"))</f>
        <v/>
      </c>
      <c r="F42" s="1"/>
      <c r="G42" s="1" t="str">
        <f t="shared" si="18"/>
        <v/>
      </c>
      <c r="I42" s="76" t="str">
        <f t="shared" si="19"/>
        <v/>
      </c>
      <c r="J42" s="76" t="str">
        <f t="shared" si="20"/>
        <v/>
      </c>
      <c r="K42" s="76" t="str">
        <f t="shared" si="21"/>
        <v/>
      </c>
      <c r="L42" s="61" t="s">
        <v>135</v>
      </c>
      <c r="M42" s="61" t="s">
        <v>139</v>
      </c>
      <c r="N42" s="56" t="s">
        <v>99</v>
      </c>
      <c r="O42" s="74">
        <f t="shared" si="22"/>
        <v>0</v>
      </c>
      <c r="P42" s="75">
        <f t="shared" si="5"/>
        <v>0</v>
      </c>
      <c r="Q42" s="74">
        <f t="shared" si="6"/>
        <v>0</v>
      </c>
      <c r="R42" s="74">
        <f t="shared" si="7"/>
        <v>0</v>
      </c>
      <c r="S42" s="56">
        <f t="shared" si="15"/>
        <v>0</v>
      </c>
      <c r="T42" s="56">
        <f t="shared" si="16"/>
        <v>0</v>
      </c>
      <c r="U42" s="109">
        <f t="shared" si="17"/>
        <v>0</v>
      </c>
      <c r="V42" s="74">
        <f t="shared" si="11"/>
        <v>0</v>
      </c>
      <c r="W42" s="5">
        <f t="shared" si="12"/>
        <v>0</v>
      </c>
      <c r="X42" s="61"/>
      <c r="Y42" s="61"/>
      <c r="Z42" s="76"/>
      <c r="AA42" s="76"/>
      <c r="AB42" s="76"/>
      <c r="AC42" s="76"/>
      <c r="AD42" s="5"/>
      <c r="AE42" s="5">
        <f t="shared" si="13"/>
        <v>0</v>
      </c>
    </row>
    <row r="43" spans="2:31" x14ac:dyDescent="0.25">
      <c r="F43" s="1"/>
      <c r="G43" s="1" t="str">
        <f t="shared" si="18"/>
        <v/>
      </c>
      <c r="I43" s="76" t="str">
        <f t="shared" si="19"/>
        <v/>
      </c>
      <c r="J43" s="76" t="str">
        <f t="shared" si="20"/>
        <v/>
      </c>
      <c r="K43" s="76" t="str">
        <f t="shared" si="21"/>
        <v/>
      </c>
      <c r="L43" s="61" t="s">
        <v>135</v>
      </c>
      <c r="M43" s="61" t="s">
        <v>139</v>
      </c>
      <c r="N43" s="56" t="s">
        <v>100</v>
      </c>
      <c r="O43" s="74">
        <f t="shared" si="22"/>
        <v>0</v>
      </c>
      <c r="P43" s="75">
        <f t="shared" si="5"/>
        <v>0</v>
      </c>
      <c r="Q43" s="74">
        <f t="shared" si="6"/>
        <v>0</v>
      </c>
      <c r="R43" s="74">
        <f t="shared" si="7"/>
        <v>0</v>
      </c>
      <c r="S43" s="56">
        <f t="shared" si="15"/>
        <v>0</v>
      </c>
      <c r="T43" s="56">
        <f t="shared" si="16"/>
        <v>0</v>
      </c>
      <c r="U43" s="109">
        <f t="shared" si="17"/>
        <v>0</v>
      </c>
      <c r="V43" s="74">
        <f t="shared" si="11"/>
        <v>0</v>
      </c>
      <c r="W43" s="5">
        <f t="shared" si="12"/>
        <v>0</v>
      </c>
      <c r="X43" s="61"/>
      <c r="Y43" s="61"/>
      <c r="Z43" s="76"/>
      <c r="AA43" s="76"/>
      <c r="AB43" s="76"/>
      <c r="AC43" s="76"/>
      <c r="AD43" s="5"/>
      <c r="AE43" s="5">
        <f t="shared" si="13"/>
        <v>0</v>
      </c>
    </row>
    <row r="44" spans="2:31" x14ac:dyDescent="0.25">
      <c r="F44" s="1"/>
      <c r="G44" s="1" t="str">
        <f t="shared" si="18"/>
        <v/>
      </c>
      <c r="I44" s="76" t="str">
        <f t="shared" si="19"/>
        <v/>
      </c>
      <c r="J44" s="76" t="str">
        <f t="shared" si="20"/>
        <v/>
      </c>
      <c r="K44" s="76" t="str">
        <f t="shared" si="21"/>
        <v/>
      </c>
      <c r="L44" s="61" t="s">
        <v>135</v>
      </c>
      <c r="M44" s="61" t="s">
        <v>139</v>
      </c>
      <c r="N44" s="56" t="s">
        <v>101</v>
      </c>
      <c r="O44" s="74">
        <f t="shared" si="22"/>
        <v>0</v>
      </c>
      <c r="P44" s="75">
        <f t="shared" si="5"/>
        <v>0</v>
      </c>
      <c r="Q44" s="74">
        <f t="shared" si="6"/>
        <v>0</v>
      </c>
      <c r="R44" s="74">
        <f t="shared" si="7"/>
        <v>0</v>
      </c>
      <c r="S44" s="56">
        <f t="shared" si="15"/>
        <v>0</v>
      </c>
      <c r="T44" s="56">
        <f t="shared" si="16"/>
        <v>0</v>
      </c>
      <c r="U44" s="109">
        <f t="shared" si="17"/>
        <v>0</v>
      </c>
      <c r="V44" s="74">
        <f t="shared" si="11"/>
        <v>0</v>
      </c>
      <c r="W44" s="5">
        <f t="shared" si="12"/>
        <v>0</v>
      </c>
      <c r="X44" s="61"/>
      <c r="Y44" s="61"/>
      <c r="Z44" s="76">
        <f>AVERAGE(S42:S44)</f>
        <v>0</v>
      </c>
      <c r="AA44" s="5">
        <f>SUM(U42:U44)</f>
        <v>0</v>
      </c>
      <c r="AB44" s="5">
        <f>SUM(V42:V44)</f>
        <v>0</v>
      </c>
      <c r="AC44" s="23">
        <f>IF(Z44&lt;4,0,IF(AA44&gt;=$C$27,$D$27,IF(AA44&gt;=$C$28,$D$28,IF(AA44&gt;=$C$29,$D$29,IF(AA44&gt;=$C$30,$D$30,IF(AA44&gt;=$C$31,$D$31,IF(AA44&lt;$C$31,$D$32,"ERROR")))))))</f>
        <v>0</v>
      </c>
      <c r="AD44" s="5">
        <f>AB44*AC44</f>
        <v>0</v>
      </c>
      <c r="AE44" s="5">
        <f t="shared" si="13"/>
        <v>0</v>
      </c>
    </row>
    <row r="45" spans="2:31" x14ac:dyDescent="0.25">
      <c r="F45" s="1"/>
      <c r="G45" s="1" t="str">
        <f t="shared" si="18"/>
        <v/>
      </c>
      <c r="I45" s="76" t="str">
        <f t="shared" si="19"/>
        <v/>
      </c>
      <c r="J45" s="76" t="str">
        <f t="shared" si="20"/>
        <v/>
      </c>
      <c r="K45" s="76" t="str">
        <f t="shared" si="21"/>
        <v/>
      </c>
      <c r="L45" s="61" t="s">
        <v>135</v>
      </c>
      <c r="M45" s="61" t="s">
        <v>140</v>
      </c>
      <c r="N45" s="56" t="s">
        <v>102</v>
      </c>
      <c r="O45" s="74">
        <f t="shared" si="22"/>
        <v>0</v>
      </c>
      <c r="P45" s="75">
        <f t="shared" si="5"/>
        <v>0</v>
      </c>
      <c r="Q45" s="74">
        <f t="shared" si="6"/>
        <v>0</v>
      </c>
      <c r="R45" s="74">
        <f t="shared" si="7"/>
        <v>0</v>
      </c>
      <c r="S45" s="56">
        <f t="shared" si="15"/>
        <v>0</v>
      </c>
      <c r="T45" s="56">
        <f t="shared" si="16"/>
        <v>0</v>
      </c>
      <c r="U45" s="74">
        <f t="shared" si="17"/>
        <v>0</v>
      </c>
      <c r="V45" s="74">
        <f t="shared" si="11"/>
        <v>0</v>
      </c>
      <c r="W45" s="5">
        <f t="shared" si="12"/>
        <v>0</v>
      </c>
      <c r="X45" s="61"/>
      <c r="Y45" s="61"/>
      <c r="Z45" s="76"/>
      <c r="AA45" s="76"/>
      <c r="AB45" s="76"/>
      <c r="AC45" s="76"/>
      <c r="AD45" s="5"/>
      <c r="AE45" s="5">
        <f t="shared" si="13"/>
        <v>0</v>
      </c>
    </row>
    <row r="46" spans="2:31" x14ac:dyDescent="0.25">
      <c r="F46" s="1"/>
      <c r="G46" s="1" t="str">
        <f t="shared" si="18"/>
        <v/>
      </c>
      <c r="I46" s="76" t="str">
        <f t="shared" si="19"/>
        <v/>
      </c>
      <c r="J46" s="76" t="str">
        <f t="shared" si="20"/>
        <v/>
      </c>
      <c r="K46" s="76" t="str">
        <f t="shared" si="21"/>
        <v/>
      </c>
      <c r="L46" s="61" t="s">
        <v>135</v>
      </c>
      <c r="M46" s="61" t="s">
        <v>140</v>
      </c>
      <c r="N46" s="56" t="s">
        <v>103</v>
      </c>
      <c r="O46" s="74">
        <f t="shared" si="22"/>
        <v>0</v>
      </c>
      <c r="P46" s="75">
        <f t="shared" si="5"/>
        <v>0</v>
      </c>
      <c r="Q46" s="74">
        <f t="shared" si="6"/>
        <v>0</v>
      </c>
      <c r="R46" s="74">
        <f t="shared" si="7"/>
        <v>0</v>
      </c>
      <c r="S46" s="56">
        <f t="shared" si="15"/>
        <v>0</v>
      </c>
      <c r="T46" s="56">
        <f t="shared" si="16"/>
        <v>0</v>
      </c>
      <c r="U46" s="74">
        <f t="shared" si="17"/>
        <v>0</v>
      </c>
      <c r="V46" s="74">
        <f t="shared" si="11"/>
        <v>0</v>
      </c>
      <c r="W46" s="5">
        <f t="shared" si="12"/>
        <v>0</v>
      </c>
      <c r="X46" s="61"/>
      <c r="Y46" s="61"/>
      <c r="Z46" s="76"/>
      <c r="AA46" s="76"/>
      <c r="AB46" s="76"/>
      <c r="AC46" s="76"/>
      <c r="AD46" s="5"/>
      <c r="AE46" s="5">
        <f t="shared" si="13"/>
        <v>0</v>
      </c>
    </row>
    <row r="47" spans="2:31" x14ac:dyDescent="0.25">
      <c r="F47" s="1"/>
      <c r="G47" s="1" t="str">
        <f t="shared" si="18"/>
        <v/>
      </c>
      <c r="I47" s="76" t="str">
        <f t="shared" si="19"/>
        <v/>
      </c>
      <c r="J47" s="76" t="str">
        <f t="shared" si="20"/>
        <v/>
      </c>
      <c r="K47" s="76" t="str">
        <f t="shared" si="21"/>
        <v/>
      </c>
      <c r="L47" s="61" t="s">
        <v>135</v>
      </c>
      <c r="M47" s="61" t="s">
        <v>140</v>
      </c>
      <c r="N47" s="56" t="s">
        <v>104</v>
      </c>
      <c r="O47" s="74">
        <f t="shared" si="22"/>
        <v>0</v>
      </c>
      <c r="P47" s="75">
        <f t="shared" si="5"/>
        <v>0</v>
      </c>
      <c r="Q47" s="74">
        <f t="shared" si="6"/>
        <v>0</v>
      </c>
      <c r="R47" s="74">
        <f t="shared" si="7"/>
        <v>0</v>
      </c>
      <c r="S47" s="56">
        <f t="shared" si="15"/>
        <v>0</v>
      </c>
      <c r="T47" s="56">
        <f t="shared" si="16"/>
        <v>0</v>
      </c>
      <c r="U47" s="74">
        <f t="shared" si="17"/>
        <v>0</v>
      </c>
      <c r="V47" s="74">
        <f t="shared" si="11"/>
        <v>0</v>
      </c>
      <c r="W47" s="5">
        <f t="shared" si="12"/>
        <v>0</v>
      </c>
      <c r="X47" s="61"/>
      <c r="Y47" s="61"/>
      <c r="Z47" s="76">
        <f>AVERAGE(S45:S47)</f>
        <v>0</v>
      </c>
      <c r="AA47" s="5">
        <f>SUM(U45:U47)</f>
        <v>0</v>
      </c>
      <c r="AB47" s="5">
        <f>SUM(V45:V47)</f>
        <v>0</v>
      </c>
      <c r="AC47" s="23">
        <f>IF(Z47&lt;4,0,IF(AA47&gt;=$C$27,$D$27,IF(AA47&gt;=$C$28,$D$28,IF(AA47&gt;=$C$29,$D$29,IF(AA47&gt;=$C$30,$D$30,IF(AA47&gt;=$C$31,$D$31,IF(AA47&lt;$C$31,$D$32,"ERROR")))))))</f>
        <v>0</v>
      </c>
      <c r="AD47" s="5">
        <f>AB47*AC47</f>
        <v>0</v>
      </c>
      <c r="AE47" s="5">
        <f t="shared" si="13"/>
        <v>0</v>
      </c>
    </row>
    <row r="48" spans="2:31" x14ac:dyDescent="0.25">
      <c r="F48" s="76" t="str" cm="1">
        <f t="array" ref="F48">IF(OR($B$42="A",$B$42=""),"",IF($M$20=0,"",IF($M$20&lt;=12,_xlfn.SEQUENCE($M$20,1,1),_xlfn.SEQUENCE(12,1,1))))</f>
        <v/>
      </c>
      <c r="G48" s="1" t="str">
        <f>IF(OR($B$42="A",$B$42=""),"",IF(F48="",0,IF($M$20&lt;=12,QUOTIENT($M$20,$M$20),QUOTIENT($M$20,12))))</f>
        <v/>
      </c>
      <c r="H48" s="76" t="str" cm="1">
        <f t="array" ref="H48">IF(OR($B$42="A",$B$42=""),"",IF($M$21="","",IF($M$21&lt;=12,_xlfn.SEQUENCE($M$21,1,1),_xlfn.SEQUENCE(12,1,1))))</f>
        <v/>
      </c>
      <c r="I48" s="76" t="str">
        <f>IF(OR($B$42="A",$B$42=""),"",IF(H48="",0,1))</f>
        <v/>
      </c>
      <c r="J48" s="76" t="str">
        <f t="shared" ref="J37:J59" si="23">IFERROR(G48+I48,"")</f>
        <v/>
      </c>
      <c r="K48" s="76" t="str">
        <f t="shared" ref="K37:K59" si="24">IFERROR(K47+J48,"")</f>
        <v/>
      </c>
      <c r="L48" s="61" t="s">
        <v>136</v>
      </c>
      <c r="M48" s="61" t="s">
        <v>137</v>
      </c>
      <c r="N48" s="56" t="s">
        <v>105</v>
      </c>
      <c r="O48" s="74">
        <f t="shared" si="22"/>
        <v>0</v>
      </c>
      <c r="P48" s="75">
        <f t="shared" si="5"/>
        <v>0</v>
      </c>
      <c r="Q48" s="74">
        <f t="shared" si="6"/>
        <v>0</v>
      </c>
      <c r="R48" s="74">
        <f t="shared" si="7"/>
        <v>0</v>
      </c>
      <c r="S48" s="56">
        <f t="shared" si="15"/>
        <v>0</v>
      </c>
      <c r="T48" s="56">
        <f t="shared" si="16"/>
        <v>0</v>
      </c>
      <c r="U48" s="109">
        <f t="shared" si="17"/>
        <v>0</v>
      </c>
      <c r="V48" s="74">
        <f t="shared" si="11"/>
        <v>0</v>
      </c>
      <c r="W48" s="5">
        <f t="shared" si="12"/>
        <v>0</v>
      </c>
      <c r="X48" s="61"/>
      <c r="Y48" s="61"/>
      <c r="Z48" s="76"/>
      <c r="AA48" s="76"/>
      <c r="AB48" s="76"/>
      <c r="AC48" s="76"/>
      <c r="AD48" s="5"/>
      <c r="AE48" s="5">
        <f t="shared" si="13"/>
        <v>0</v>
      </c>
    </row>
    <row r="49" spans="6:31" x14ac:dyDescent="0.25">
      <c r="F49" s="76"/>
      <c r="G49" s="1" t="str">
        <f t="shared" ref="G49:G59" si="25">IF(OR($B$42="A",$B$42=""),"",IF(F49="",0,IF($M$20&lt;=12,QUOTIENT($M$20,$M$20),QUOTIENT($M$20,12))))</f>
        <v/>
      </c>
      <c r="I49" s="76" t="str">
        <f t="shared" ref="I49:I59" si="26">IF(OR($B$42="A",$B$42=""),"",IF(H49="",0,1))</f>
        <v/>
      </c>
      <c r="J49" s="76" t="str">
        <f t="shared" ref="J49:J59" si="27">IFERROR(G49+I49,"")</f>
        <v/>
      </c>
      <c r="K49" s="76" t="str">
        <f t="shared" ref="K49:K59" si="28">IFERROR(K48+J49,"")</f>
        <v/>
      </c>
      <c r="L49" s="61" t="s">
        <v>136</v>
      </c>
      <c r="M49" s="61" t="s">
        <v>137</v>
      </c>
      <c r="N49" s="56" t="s">
        <v>106</v>
      </c>
      <c r="O49" s="74">
        <f t="shared" si="22"/>
        <v>0</v>
      </c>
      <c r="P49" s="75">
        <f t="shared" si="5"/>
        <v>0</v>
      </c>
      <c r="Q49" s="74">
        <f t="shared" si="6"/>
        <v>0</v>
      </c>
      <c r="R49" s="74">
        <f t="shared" si="7"/>
        <v>0</v>
      </c>
      <c r="S49" s="56">
        <f t="shared" si="15"/>
        <v>0</v>
      </c>
      <c r="T49" s="56">
        <f t="shared" si="16"/>
        <v>0</v>
      </c>
      <c r="U49" s="109">
        <f t="shared" si="17"/>
        <v>0</v>
      </c>
      <c r="V49" s="74">
        <f t="shared" si="11"/>
        <v>0</v>
      </c>
      <c r="W49" s="5">
        <f t="shared" si="12"/>
        <v>0</v>
      </c>
      <c r="X49" s="61"/>
      <c r="Y49" s="61"/>
      <c r="Z49" s="76"/>
      <c r="AA49" s="76"/>
      <c r="AB49" s="76"/>
      <c r="AC49" s="76"/>
      <c r="AD49" s="5"/>
      <c r="AE49" s="5">
        <f t="shared" si="13"/>
        <v>0</v>
      </c>
    </row>
    <row r="50" spans="6:31" x14ac:dyDescent="0.25">
      <c r="F50" s="76"/>
      <c r="G50" s="1" t="str">
        <f t="shared" si="25"/>
        <v/>
      </c>
      <c r="I50" s="76" t="str">
        <f t="shared" si="26"/>
        <v/>
      </c>
      <c r="J50" s="76" t="str">
        <f t="shared" si="27"/>
        <v/>
      </c>
      <c r="K50" s="76" t="str">
        <f t="shared" si="28"/>
        <v/>
      </c>
      <c r="L50" s="61" t="s">
        <v>136</v>
      </c>
      <c r="M50" s="61" t="s">
        <v>137</v>
      </c>
      <c r="N50" s="56" t="s">
        <v>107</v>
      </c>
      <c r="O50" s="74">
        <f t="shared" si="22"/>
        <v>0</v>
      </c>
      <c r="P50" s="75">
        <f t="shared" si="5"/>
        <v>0</v>
      </c>
      <c r="Q50" s="74">
        <f t="shared" si="6"/>
        <v>0</v>
      </c>
      <c r="R50" s="74">
        <f t="shared" si="7"/>
        <v>0</v>
      </c>
      <c r="S50" s="56">
        <f t="shared" si="15"/>
        <v>0</v>
      </c>
      <c r="T50" s="56">
        <f t="shared" si="16"/>
        <v>0</v>
      </c>
      <c r="U50" s="109">
        <f t="shared" si="17"/>
        <v>0</v>
      </c>
      <c r="V50" s="74">
        <f t="shared" si="11"/>
        <v>0</v>
      </c>
      <c r="W50" s="5">
        <f t="shared" si="12"/>
        <v>0</v>
      </c>
      <c r="X50" s="61"/>
      <c r="Y50" s="61"/>
      <c r="Z50" s="76">
        <f>AVERAGE(S48:S50)</f>
        <v>0</v>
      </c>
      <c r="AA50" s="5">
        <f>SUM(U48:U50)</f>
        <v>0</v>
      </c>
      <c r="AB50" s="5">
        <f>SUM(V48:V50)</f>
        <v>0</v>
      </c>
      <c r="AC50" s="23">
        <f>IF(Z50&lt;4,0,IF(AA50&gt;=$C$27,$D$27,IF(AA50&gt;=$C$28,$D$28,IF(AA50&gt;=$C$29,$D$29,IF(AA50&gt;=$C$30,$D$30,IF(AA50&gt;=$C$31,$D$31,IF(AA50&lt;$C$31,$D$32,"ERROR")))))))</f>
        <v>0</v>
      </c>
      <c r="AD50" s="5">
        <f>AB50*AC50</f>
        <v>0</v>
      </c>
      <c r="AE50" s="5">
        <f t="shared" si="13"/>
        <v>0</v>
      </c>
    </row>
    <row r="51" spans="6:31" x14ac:dyDescent="0.25">
      <c r="F51" s="76"/>
      <c r="G51" s="1" t="str">
        <f t="shared" si="25"/>
        <v/>
      </c>
      <c r="I51" s="76" t="str">
        <f t="shared" si="26"/>
        <v/>
      </c>
      <c r="J51" s="76" t="str">
        <f t="shared" si="27"/>
        <v/>
      </c>
      <c r="K51" s="76" t="str">
        <f t="shared" si="28"/>
        <v/>
      </c>
      <c r="L51" s="61" t="s">
        <v>136</v>
      </c>
      <c r="M51" s="61" t="s">
        <v>138</v>
      </c>
      <c r="N51" s="56" t="s">
        <v>108</v>
      </c>
      <c r="O51" s="74">
        <f t="shared" si="22"/>
        <v>0</v>
      </c>
      <c r="P51" s="75">
        <f t="shared" si="5"/>
        <v>0</v>
      </c>
      <c r="Q51" s="74">
        <f t="shared" si="6"/>
        <v>0</v>
      </c>
      <c r="R51" s="74">
        <f t="shared" si="7"/>
        <v>0</v>
      </c>
      <c r="S51" s="56">
        <f t="shared" si="15"/>
        <v>0</v>
      </c>
      <c r="T51" s="56">
        <f t="shared" si="16"/>
        <v>0</v>
      </c>
      <c r="U51" s="74">
        <f t="shared" si="17"/>
        <v>0</v>
      </c>
      <c r="V51" s="74">
        <f t="shared" si="11"/>
        <v>0</v>
      </c>
      <c r="W51" s="5">
        <f t="shared" si="12"/>
        <v>0</v>
      </c>
      <c r="X51" s="61"/>
      <c r="Y51" s="61"/>
      <c r="Z51" s="76"/>
      <c r="AA51" s="76"/>
      <c r="AB51" s="76"/>
      <c r="AC51" s="76"/>
      <c r="AD51" s="5"/>
      <c r="AE51" s="5">
        <f t="shared" si="13"/>
        <v>0</v>
      </c>
    </row>
    <row r="52" spans="6:31" x14ac:dyDescent="0.25">
      <c r="F52" s="76"/>
      <c r="G52" s="1" t="str">
        <f t="shared" si="25"/>
        <v/>
      </c>
      <c r="I52" s="76" t="str">
        <f t="shared" si="26"/>
        <v/>
      </c>
      <c r="J52" s="76" t="str">
        <f t="shared" si="27"/>
        <v/>
      </c>
      <c r="K52" s="76" t="str">
        <f t="shared" si="28"/>
        <v/>
      </c>
      <c r="L52" s="61" t="s">
        <v>136</v>
      </c>
      <c r="M52" s="61" t="s">
        <v>138</v>
      </c>
      <c r="N52" s="56" t="s">
        <v>109</v>
      </c>
      <c r="O52" s="74">
        <f t="shared" si="22"/>
        <v>0</v>
      </c>
      <c r="P52" s="75">
        <f t="shared" si="5"/>
        <v>0</v>
      </c>
      <c r="Q52" s="74">
        <f t="shared" si="6"/>
        <v>0</v>
      </c>
      <c r="R52" s="74">
        <f t="shared" si="7"/>
        <v>0</v>
      </c>
      <c r="S52" s="56">
        <f t="shared" si="15"/>
        <v>0</v>
      </c>
      <c r="T52" s="56">
        <f t="shared" si="16"/>
        <v>0</v>
      </c>
      <c r="U52" s="74">
        <f t="shared" si="17"/>
        <v>0</v>
      </c>
      <c r="V52" s="74">
        <f t="shared" si="11"/>
        <v>0</v>
      </c>
      <c r="W52" s="5">
        <f t="shared" si="12"/>
        <v>0</v>
      </c>
      <c r="X52" s="61"/>
      <c r="Y52" s="61"/>
      <c r="Z52" s="76"/>
      <c r="AA52" s="76"/>
      <c r="AB52" s="76"/>
      <c r="AC52" s="76"/>
      <c r="AD52" s="5"/>
      <c r="AE52" s="5">
        <f t="shared" si="13"/>
        <v>0</v>
      </c>
    </row>
    <row r="53" spans="6:31" x14ac:dyDescent="0.25">
      <c r="F53" s="76"/>
      <c r="G53" s="1" t="str">
        <f t="shared" si="25"/>
        <v/>
      </c>
      <c r="I53" s="76" t="str">
        <f t="shared" si="26"/>
        <v/>
      </c>
      <c r="J53" s="76" t="str">
        <f t="shared" si="27"/>
        <v/>
      </c>
      <c r="K53" s="76" t="str">
        <f t="shared" si="28"/>
        <v/>
      </c>
      <c r="L53" s="61" t="s">
        <v>136</v>
      </c>
      <c r="M53" s="61" t="s">
        <v>138</v>
      </c>
      <c r="N53" s="56" t="s">
        <v>110</v>
      </c>
      <c r="O53" s="74">
        <f t="shared" si="22"/>
        <v>0</v>
      </c>
      <c r="P53" s="75">
        <f t="shared" si="5"/>
        <v>0</v>
      </c>
      <c r="Q53" s="74">
        <f t="shared" si="6"/>
        <v>0</v>
      </c>
      <c r="R53" s="74">
        <f t="shared" si="7"/>
        <v>0</v>
      </c>
      <c r="S53" s="56">
        <f t="shared" si="15"/>
        <v>0</v>
      </c>
      <c r="T53" s="56">
        <f t="shared" si="16"/>
        <v>0</v>
      </c>
      <c r="U53" s="74">
        <f t="shared" si="17"/>
        <v>0</v>
      </c>
      <c r="V53" s="74">
        <f t="shared" si="11"/>
        <v>0</v>
      </c>
      <c r="W53" s="5">
        <f t="shared" si="12"/>
        <v>0</v>
      </c>
      <c r="X53" s="61"/>
      <c r="Y53" s="61"/>
      <c r="Z53" s="76">
        <f>AVERAGE(S51:S53)</f>
        <v>0</v>
      </c>
      <c r="AA53" s="5">
        <f>SUM(U51:U53)</f>
        <v>0</v>
      </c>
      <c r="AB53" s="5">
        <f>SUM(V51:V53)</f>
        <v>0</v>
      </c>
      <c r="AC53" s="23">
        <f>IF(Z53&lt;4,0,IF(AA53&gt;=$C$27,$D$27,IF(AA53&gt;=$C$28,$D$28,IF(AA53&gt;=$C$29,$D$29,IF(AA53&gt;=$C$30,$D$30,IF(AA53&gt;=$C$31,$D$31,IF(AA53&lt;$C$31,$D$32,"ERROR")))))))</f>
        <v>0</v>
      </c>
      <c r="AD53" s="5">
        <f>AB53*AC53</f>
        <v>0</v>
      </c>
      <c r="AE53" s="5">
        <f t="shared" si="13"/>
        <v>0</v>
      </c>
    </row>
    <row r="54" spans="6:31" x14ac:dyDescent="0.25">
      <c r="F54" s="76"/>
      <c r="G54" s="1" t="str">
        <f t="shared" si="25"/>
        <v/>
      </c>
      <c r="I54" s="76" t="str">
        <f t="shared" si="26"/>
        <v/>
      </c>
      <c r="J54" s="76" t="str">
        <f t="shared" si="27"/>
        <v/>
      </c>
      <c r="K54" s="76" t="str">
        <f t="shared" si="28"/>
        <v/>
      </c>
      <c r="L54" s="61" t="s">
        <v>136</v>
      </c>
      <c r="M54" s="61" t="s">
        <v>139</v>
      </c>
      <c r="N54" s="56" t="s">
        <v>111</v>
      </c>
      <c r="O54" s="74">
        <f t="shared" si="22"/>
        <v>0</v>
      </c>
      <c r="P54" s="75">
        <f t="shared" si="5"/>
        <v>0</v>
      </c>
      <c r="Q54" s="74">
        <f t="shared" si="6"/>
        <v>0</v>
      </c>
      <c r="R54" s="74">
        <f t="shared" si="7"/>
        <v>0</v>
      </c>
      <c r="S54" s="56">
        <f t="shared" si="15"/>
        <v>0</v>
      </c>
      <c r="T54" s="56">
        <f t="shared" si="16"/>
        <v>0</v>
      </c>
      <c r="U54" s="109">
        <f t="shared" si="17"/>
        <v>0</v>
      </c>
      <c r="V54" s="74">
        <f t="shared" si="11"/>
        <v>0</v>
      </c>
      <c r="W54" s="5">
        <f t="shared" si="12"/>
        <v>0</v>
      </c>
      <c r="X54" s="61"/>
      <c r="Y54" s="61"/>
      <c r="Z54" s="76"/>
      <c r="AA54" s="76"/>
      <c r="AB54" s="76"/>
      <c r="AC54" s="76"/>
      <c r="AD54" s="5"/>
      <c r="AE54" s="5">
        <f t="shared" si="13"/>
        <v>0</v>
      </c>
    </row>
    <row r="55" spans="6:31" x14ac:dyDescent="0.25">
      <c r="F55" s="76"/>
      <c r="G55" s="1" t="str">
        <f t="shared" si="25"/>
        <v/>
      </c>
      <c r="I55" s="76" t="str">
        <f t="shared" si="26"/>
        <v/>
      </c>
      <c r="J55" s="76" t="str">
        <f t="shared" si="27"/>
        <v/>
      </c>
      <c r="K55" s="76" t="str">
        <f t="shared" si="28"/>
        <v/>
      </c>
      <c r="L55" s="61" t="s">
        <v>136</v>
      </c>
      <c r="M55" s="61" t="s">
        <v>139</v>
      </c>
      <c r="N55" s="56" t="s">
        <v>112</v>
      </c>
      <c r="O55" s="74">
        <f t="shared" si="22"/>
        <v>0</v>
      </c>
      <c r="P55" s="75">
        <f t="shared" si="5"/>
        <v>0</v>
      </c>
      <c r="Q55" s="74">
        <f t="shared" si="6"/>
        <v>0</v>
      </c>
      <c r="R55" s="74">
        <f t="shared" si="7"/>
        <v>0</v>
      </c>
      <c r="S55" s="56">
        <f t="shared" si="15"/>
        <v>0</v>
      </c>
      <c r="T55" s="56">
        <f t="shared" si="16"/>
        <v>0</v>
      </c>
      <c r="U55" s="109">
        <f t="shared" si="17"/>
        <v>0</v>
      </c>
      <c r="V55" s="74">
        <f t="shared" si="11"/>
        <v>0</v>
      </c>
      <c r="W55" s="5">
        <f t="shared" si="12"/>
        <v>0</v>
      </c>
      <c r="X55" s="61"/>
      <c r="Y55" s="61"/>
      <c r="Z55" s="76"/>
      <c r="AA55" s="76"/>
      <c r="AB55" s="76"/>
      <c r="AC55" s="76"/>
      <c r="AD55" s="5"/>
      <c r="AE55" s="5">
        <f t="shared" si="13"/>
        <v>0</v>
      </c>
    </row>
    <row r="56" spans="6:31" x14ac:dyDescent="0.25">
      <c r="F56" s="76"/>
      <c r="G56" s="1" t="str">
        <f t="shared" si="25"/>
        <v/>
      </c>
      <c r="I56" s="76" t="str">
        <f t="shared" si="26"/>
        <v/>
      </c>
      <c r="J56" s="76" t="str">
        <f t="shared" si="27"/>
        <v/>
      </c>
      <c r="K56" s="76" t="str">
        <f t="shared" si="28"/>
        <v/>
      </c>
      <c r="L56" s="61" t="s">
        <v>136</v>
      </c>
      <c r="M56" s="61" t="s">
        <v>139</v>
      </c>
      <c r="N56" s="56" t="s">
        <v>113</v>
      </c>
      <c r="O56" s="74">
        <f t="shared" si="22"/>
        <v>0</v>
      </c>
      <c r="P56" s="75">
        <f t="shared" si="5"/>
        <v>0</v>
      </c>
      <c r="Q56" s="74">
        <f t="shared" si="6"/>
        <v>0</v>
      </c>
      <c r="R56" s="74">
        <f t="shared" si="7"/>
        <v>0</v>
      </c>
      <c r="S56" s="56">
        <f t="shared" si="15"/>
        <v>0</v>
      </c>
      <c r="T56" s="56">
        <f t="shared" si="16"/>
        <v>0</v>
      </c>
      <c r="U56" s="109">
        <f t="shared" si="17"/>
        <v>0</v>
      </c>
      <c r="V56" s="74">
        <f t="shared" si="11"/>
        <v>0</v>
      </c>
      <c r="W56" s="5">
        <f t="shared" si="12"/>
        <v>0</v>
      </c>
      <c r="X56" s="61"/>
      <c r="Y56" s="61"/>
      <c r="Z56" s="76">
        <f>AVERAGE(S54:S56)</f>
        <v>0</v>
      </c>
      <c r="AA56" s="5">
        <f>SUM(U54:U56)</f>
        <v>0</v>
      </c>
      <c r="AB56" s="5">
        <f>SUM(V54:V56)</f>
        <v>0</v>
      </c>
      <c r="AC56" s="23">
        <f>IF(Z56&lt;4,0,IF(AA56&gt;=$C$27,$D$27,IF(AA56&gt;=$C$28,$D$28,IF(AA56&gt;=$C$29,$D$29,IF(AA56&gt;=$C$30,$D$30,IF(AA56&gt;=$C$31,$D$31,IF(AA56&lt;$C$31,$D$32,"ERROR")))))))</f>
        <v>0</v>
      </c>
      <c r="AD56" s="5">
        <f>AB56*AC56</f>
        <v>0</v>
      </c>
      <c r="AE56" s="5">
        <f t="shared" si="13"/>
        <v>0</v>
      </c>
    </row>
    <row r="57" spans="6:31" x14ac:dyDescent="0.25">
      <c r="F57" s="76"/>
      <c r="G57" s="1" t="str">
        <f t="shared" si="25"/>
        <v/>
      </c>
      <c r="I57" s="76" t="str">
        <f t="shared" si="26"/>
        <v/>
      </c>
      <c r="J57" s="76" t="str">
        <f t="shared" si="27"/>
        <v/>
      </c>
      <c r="K57" s="76" t="str">
        <f t="shared" si="28"/>
        <v/>
      </c>
      <c r="L57" s="61" t="s">
        <v>136</v>
      </c>
      <c r="M57" s="61" t="s">
        <v>140</v>
      </c>
      <c r="N57" s="56" t="s">
        <v>114</v>
      </c>
      <c r="O57" s="74">
        <f t="shared" si="22"/>
        <v>0</v>
      </c>
      <c r="P57" s="75">
        <f t="shared" si="5"/>
        <v>0</v>
      </c>
      <c r="Q57" s="74">
        <f t="shared" si="6"/>
        <v>0</v>
      </c>
      <c r="R57" s="74">
        <f t="shared" si="7"/>
        <v>0</v>
      </c>
      <c r="S57" s="56">
        <f t="shared" si="15"/>
        <v>0</v>
      </c>
      <c r="T57" s="56">
        <f t="shared" si="16"/>
        <v>0</v>
      </c>
      <c r="U57" s="74">
        <f t="shared" si="17"/>
        <v>0</v>
      </c>
      <c r="V57" s="74">
        <f t="shared" si="11"/>
        <v>0</v>
      </c>
      <c r="W57" s="5">
        <f t="shared" si="12"/>
        <v>0</v>
      </c>
      <c r="X57" s="61"/>
      <c r="Y57" s="61"/>
      <c r="Z57" s="76"/>
      <c r="AA57" s="76"/>
      <c r="AB57" s="76"/>
      <c r="AC57" s="76"/>
      <c r="AD57" s="5"/>
      <c r="AE57" s="5">
        <f t="shared" si="13"/>
        <v>0</v>
      </c>
    </row>
    <row r="58" spans="6:31" x14ac:dyDescent="0.25">
      <c r="F58" s="76"/>
      <c r="G58" s="1" t="str">
        <f t="shared" si="25"/>
        <v/>
      </c>
      <c r="I58" s="76" t="str">
        <f t="shared" si="26"/>
        <v/>
      </c>
      <c r="J58" s="76" t="str">
        <f t="shared" si="27"/>
        <v/>
      </c>
      <c r="K58" s="76" t="str">
        <f t="shared" si="28"/>
        <v/>
      </c>
      <c r="L58" s="61" t="s">
        <v>136</v>
      </c>
      <c r="M58" s="61" t="s">
        <v>140</v>
      </c>
      <c r="N58" s="56" t="s">
        <v>115</v>
      </c>
      <c r="O58" s="74">
        <f t="shared" si="22"/>
        <v>0</v>
      </c>
      <c r="P58" s="75">
        <f t="shared" si="5"/>
        <v>0</v>
      </c>
      <c r="Q58" s="74">
        <f t="shared" si="6"/>
        <v>0</v>
      </c>
      <c r="R58" s="74">
        <f t="shared" si="7"/>
        <v>0</v>
      </c>
      <c r="S58" s="56">
        <f t="shared" si="15"/>
        <v>0</v>
      </c>
      <c r="T58" s="56">
        <f t="shared" si="16"/>
        <v>0</v>
      </c>
      <c r="U58" s="74">
        <f t="shared" si="17"/>
        <v>0</v>
      </c>
      <c r="V58" s="74">
        <f t="shared" si="11"/>
        <v>0</v>
      </c>
      <c r="W58" s="5">
        <f t="shared" si="12"/>
        <v>0</v>
      </c>
      <c r="X58" s="61"/>
      <c r="Y58" s="61"/>
      <c r="Z58" s="76"/>
      <c r="AA58" s="76"/>
      <c r="AB58" s="76"/>
      <c r="AC58" s="76"/>
      <c r="AD58" s="5"/>
      <c r="AE58" s="5">
        <f t="shared" si="13"/>
        <v>0</v>
      </c>
    </row>
    <row r="59" spans="6:31" x14ac:dyDescent="0.25">
      <c r="F59" s="76"/>
      <c r="G59" s="1" t="str">
        <f t="shared" si="25"/>
        <v/>
      </c>
      <c r="I59" s="76" t="str">
        <f t="shared" si="26"/>
        <v/>
      </c>
      <c r="J59" s="76" t="str">
        <f t="shared" si="27"/>
        <v/>
      </c>
      <c r="K59" s="76" t="str">
        <f t="shared" si="28"/>
        <v/>
      </c>
      <c r="L59" s="61" t="s">
        <v>136</v>
      </c>
      <c r="M59" s="61" t="s">
        <v>140</v>
      </c>
      <c r="N59" s="56" t="s">
        <v>116</v>
      </c>
      <c r="O59" s="74">
        <f t="shared" si="22"/>
        <v>0</v>
      </c>
      <c r="P59" s="75">
        <f t="shared" si="5"/>
        <v>0</v>
      </c>
      <c r="Q59" s="74">
        <f t="shared" si="6"/>
        <v>0</v>
      </c>
      <c r="R59" s="74">
        <f t="shared" si="7"/>
        <v>0</v>
      </c>
      <c r="S59" s="56">
        <f t="shared" si="15"/>
        <v>0</v>
      </c>
      <c r="T59" s="56">
        <f t="shared" si="16"/>
        <v>0</v>
      </c>
      <c r="U59" s="74">
        <f t="shared" si="17"/>
        <v>0</v>
      </c>
      <c r="V59" s="74">
        <f t="shared" si="11"/>
        <v>0</v>
      </c>
      <c r="W59" s="5">
        <f t="shared" si="12"/>
        <v>0</v>
      </c>
      <c r="X59" s="61"/>
      <c r="Y59" s="61"/>
      <c r="Z59" s="76">
        <f>AVERAGE(S57:S59)</f>
        <v>0</v>
      </c>
      <c r="AA59" s="5">
        <f>SUM(U57:U59)</f>
        <v>0</v>
      </c>
      <c r="AB59" s="5">
        <f>SUM(V57:V59)</f>
        <v>0</v>
      </c>
      <c r="AC59" s="23">
        <f>IF(Z59&lt;4,0,IF(AA59&gt;=$C$27,$D$27,IF(AA59&gt;=$C$28,$D$28,IF(AA59&gt;=$C$29,$D$29,IF(AA59&gt;=$C$30,$D$30,IF(AA59&gt;=$C$31,$D$31,IF(AA59&lt;$C$31,$D$32,"ERROR")))))))</f>
        <v>0</v>
      </c>
      <c r="AD59" s="5">
        <f>AB59*AC59</f>
        <v>0</v>
      </c>
      <c r="AE59" s="5">
        <f t="shared" si="13"/>
        <v>0</v>
      </c>
    </row>
    <row r="60" spans="6:31" x14ac:dyDescent="0.25">
      <c r="L60" s="27" t="s">
        <v>117</v>
      </c>
      <c r="M60" s="27"/>
      <c r="N60" s="27"/>
      <c r="O60" s="27"/>
      <c r="P60" s="27"/>
      <c r="Q60" s="27"/>
      <c r="R60" s="27"/>
      <c r="S60" s="27"/>
      <c r="T60" s="27"/>
      <c r="U60" s="49"/>
      <c r="V60" s="49"/>
      <c r="W60" s="73">
        <f>SUM(W24:W59)</f>
        <v>0</v>
      </c>
      <c r="X60" s="73">
        <f t="shared" ref="X60:AE60" si="29">SUM(X24:X59)</f>
        <v>0</v>
      </c>
      <c r="Y60" s="73">
        <f t="shared" si="29"/>
        <v>0</v>
      </c>
      <c r="Z60" s="73"/>
      <c r="AA60" s="73"/>
      <c r="AB60" s="73"/>
      <c r="AC60" s="73"/>
      <c r="AD60" s="73">
        <f t="shared" si="29"/>
        <v>0</v>
      </c>
      <c r="AE60" s="73">
        <f t="shared" si="29"/>
        <v>0</v>
      </c>
    </row>
    <row r="62" spans="6:31" x14ac:dyDescent="0.25">
      <c r="U62" s="114" t="s">
        <v>206</v>
      </c>
      <c r="V62" s="114"/>
      <c r="W62" s="113">
        <f>W60/3</f>
        <v>0</v>
      </c>
    </row>
    <row r="63" spans="6:31" x14ac:dyDescent="0.25">
      <c r="AC63" s="18" t="s">
        <v>143</v>
      </c>
      <c r="AD63" s="18" t="s">
        <v>144</v>
      </c>
      <c r="AE63" s="18" t="s">
        <v>80</v>
      </c>
    </row>
    <row r="64" spans="6:31" x14ac:dyDescent="0.25">
      <c r="U64" s="114" t="s">
        <v>207</v>
      </c>
      <c r="V64" s="114"/>
      <c r="W64" s="113">
        <f>(X60+Y60+AD60)/3</f>
        <v>0</v>
      </c>
      <c r="AC64" s="97" t="s">
        <v>134</v>
      </c>
      <c r="AD64" s="46" t="s">
        <v>137</v>
      </c>
      <c r="AE64" s="5">
        <f>SUMIFS($AE$24:$AE$59,$L$24:$L$59,$AC$64,$M$24:$M$59,AD64)</f>
        <v>0</v>
      </c>
    </row>
    <row r="65" spans="29:31" x14ac:dyDescent="0.25">
      <c r="AC65" s="97"/>
      <c r="AD65" s="46" t="s">
        <v>138</v>
      </c>
      <c r="AE65" s="5">
        <f t="shared" ref="AE65:AE67" si="30">SUMIFS($AE$24:$AE$59,$L$24:$L$59,$AC$64,$M$24:$M$59,AD65)</f>
        <v>0</v>
      </c>
    </row>
    <row r="66" spans="29:31" x14ac:dyDescent="0.25">
      <c r="AC66" s="97"/>
      <c r="AD66" s="46" t="s">
        <v>139</v>
      </c>
      <c r="AE66" s="5">
        <f t="shared" si="30"/>
        <v>0</v>
      </c>
    </row>
    <row r="67" spans="29:31" x14ac:dyDescent="0.25">
      <c r="AC67" s="97"/>
      <c r="AD67" s="46" t="s">
        <v>140</v>
      </c>
      <c r="AE67" s="5">
        <f t="shared" si="30"/>
        <v>0</v>
      </c>
    </row>
    <row r="68" spans="29:31" x14ac:dyDescent="0.25">
      <c r="AC68" s="97" t="s">
        <v>135</v>
      </c>
      <c r="AD68" s="46" t="s">
        <v>137</v>
      </c>
      <c r="AE68" s="5">
        <f>SUMIFS($AE$24:$AE$59,$L$24:$L$59,$AC$68,$M$24:$M$59,AD68)</f>
        <v>0</v>
      </c>
    </row>
    <row r="69" spans="29:31" x14ac:dyDescent="0.25">
      <c r="AC69" s="97"/>
      <c r="AD69" s="46" t="s">
        <v>138</v>
      </c>
      <c r="AE69" s="5">
        <f t="shared" ref="AE69:AE72" si="31">SUMIFS($AE$24:$AE$59,$L$24:$L$59,$AC$68,$M$24:$M$59,AD69)</f>
        <v>0</v>
      </c>
    </row>
    <row r="70" spans="29:31" x14ac:dyDescent="0.25">
      <c r="AC70" s="97"/>
      <c r="AD70" s="46" t="s">
        <v>139</v>
      </c>
      <c r="AE70" s="5">
        <f t="shared" si="31"/>
        <v>0</v>
      </c>
    </row>
    <row r="71" spans="29:31" x14ac:dyDescent="0.25">
      <c r="AC71" s="97"/>
      <c r="AD71" s="46" t="s">
        <v>140</v>
      </c>
      <c r="AE71" s="5">
        <f t="shared" si="31"/>
        <v>0</v>
      </c>
    </row>
    <row r="72" spans="29:31" x14ac:dyDescent="0.25">
      <c r="AC72" s="97" t="s">
        <v>136</v>
      </c>
      <c r="AD72" s="46" t="s">
        <v>137</v>
      </c>
      <c r="AE72" s="5">
        <f>SUMIFS($AE$24:$AE$59,$L$24:$L$59,$AC$72,$M$24:$M$59,AD72)</f>
        <v>0</v>
      </c>
    </row>
    <row r="73" spans="29:31" x14ac:dyDescent="0.25">
      <c r="AC73" s="97"/>
      <c r="AD73" s="46" t="s">
        <v>138</v>
      </c>
      <c r="AE73" s="5">
        <f t="shared" ref="AE73:AE75" si="32">SUMIFS($AE$24:$AE$59,$L$24:$L$59,$AC$72,$M$24:$M$59,AD73)</f>
        <v>0</v>
      </c>
    </row>
    <row r="74" spans="29:31" x14ac:dyDescent="0.25">
      <c r="AC74" s="97"/>
      <c r="AD74" s="46" t="s">
        <v>139</v>
      </c>
      <c r="AE74" s="5">
        <f t="shared" si="32"/>
        <v>0</v>
      </c>
    </row>
    <row r="75" spans="29:31" x14ac:dyDescent="0.25">
      <c r="AC75" s="97"/>
      <c r="AD75" s="46" t="s">
        <v>140</v>
      </c>
      <c r="AE75" s="5">
        <f t="shared" si="32"/>
        <v>0</v>
      </c>
    </row>
  </sheetData>
  <mergeCells count="6">
    <mergeCell ref="B3:D3"/>
    <mergeCell ref="AC64:AC67"/>
    <mergeCell ref="AC68:AC71"/>
    <mergeCell ref="AC72:AC75"/>
    <mergeCell ref="U62:V62"/>
    <mergeCell ref="U64:V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17EB-807D-42CD-A240-09ACC12E806B}">
  <sheetPr codeName="Sheet4">
    <tabColor rgb="FFD31145"/>
  </sheetPr>
  <dimension ref="A1:X77"/>
  <sheetViews>
    <sheetView showGridLines="0" tabSelected="1" workbookViewId="0">
      <selection activeCell="V16" sqref="V16"/>
    </sheetView>
  </sheetViews>
  <sheetFormatPr defaultColWidth="0" defaultRowHeight="15" zeroHeight="1" x14ac:dyDescent="0.25"/>
  <cols>
    <col min="1" max="2" width="9.140625" customWidth="1"/>
    <col min="3" max="10" width="9.140625" style="17" customWidth="1"/>
    <col min="11" max="11" width="10.42578125" style="17" customWidth="1"/>
    <col min="12" max="12" width="10.85546875" style="17" customWidth="1"/>
    <col min="13" max="23" width="9.140625" customWidth="1"/>
    <col min="24" max="24" width="5.5703125" style="20" customWidth="1"/>
    <col min="25" max="16384" width="9.140625" style="20" hidden="1"/>
  </cols>
  <sheetData>
    <row r="1" spans="1:23" ht="20.25" customHeight="1" x14ac:dyDescent="0.25">
      <c r="A1" s="16"/>
      <c r="B1" s="35"/>
      <c r="C1" s="35"/>
      <c r="D1" s="35"/>
      <c r="E1" s="35"/>
      <c r="F1" s="35"/>
      <c r="G1" s="35"/>
      <c r="H1" s="35"/>
      <c r="I1" s="35"/>
      <c r="J1" s="35"/>
      <c r="K1" s="35"/>
      <c r="L1" s="35"/>
      <c r="M1" s="35"/>
      <c r="N1" s="35"/>
      <c r="O1" s="35"/>
      <c r="P1" s="35"/>
      <c r="Q1" s="35"/>
      <c r="R1" s="35"/>
      <c r="S1" s="35"/>
      <c r="T1" s="35"/>
      <c r="U1" s="35"/>
      <c r="V1" s="35"/>
      <c r="W1" s="35"/>
    </row>
    <row r="2" spans="1:23" x14ac:dyDescent="0.25">
      <c r="A2" s="16"/>
      <c r="B2" s="35"/>
      <c r="C2" s="35"/>
      <c r="D2" s="35"/>
      <c r="E2" s="35"/>
      <c r="F2" s="35"/>
      <c r="G2" s="35"/>
      <c r="H2" s="35"/>
      <c r="I2" s="35"/>
      <c r="J2" s="35"/>
      <c r="K2" s="35"/>
      <c r="L2" s="35"/>
      <c r="M2" s="35"/>
      <c r="N2" s="35"/>
      <c r="O2" s="35"/>
      <c r="P2" s="35"/>
      <c r="Q2" s="35"/>
      <c r="R2" s="35"/>
      <c r="S2" s="35"/>
      <c r="T2" s="35"/>
      <c r="U2" s="35"/>
      <c r="V2" s="35"/>
      <c r="W2" s="35"/>
    </row>
    <row r="3" spans="1:23" x14ac:dyDescent="0.25">
      <c r="A3" s="16"/>
      <c r="B3" s="35"/>
      <c r="C3" s="35"/>
      <c r="D3" s="35"/>
      <c r="E3" s="35"/>
      <c r="F3" s="35"/>
      <c r="G3" s="35"/>
      <c r="H3" s="35"/>
      <c r="I3" s="35"/>
      <c r="J3" s="35"/>
      <c r="K3" s="35"/>
      <c r="L3" s="35"/>
      <c r="M3" s="35"/>
      <c r="N3" s="35"/>
      <c r="O3" s="35"/>
      <c r="P3" s="35"/>
      <c r="Q3" s="35"/>
      <c r="R3" s="35"/>
      <c r="S3" s="35"/>
      <c r="T3" s="35"/>
      <c r="U3" s="35"/>
      <c r="V3" s="35"/>
      <c r="W3" s="35"/>
    </row>
    <row r="4" spans="1:23" x14ac:dyDescent="0.25">
      <c r="A4" s="16"/>
      <c r="B4" s="35"/>
      <c r="C4" s="35"/>
      <c r="D4" s="35"/>
      <c r="E4" s="35"/>
      <c r="F4" s="35"/>
      <c r="G4" s="35"/>
      <c r="H4" s="35"/>
      <c r="I4" s="35"/>
      <c r="J4" s="35"/>
      <c r="K4" s="35"/>
      <c r="L4" s="35"/>
      <c r="M4" s="35"/>
      <c r="N4" s="35"/>
      <c r="O4" s="35"/>
      <c r="P4" s="35"/>
      <c r="Q4" s="35"/>
      <c r="R4" s="35"/>
      <c r="S4" s="35"/>
      <c r="T4" s="35"/>
      <c r="U4" s="35"/>
      <c r="V4" s="35"/>
      <c r="W4" s="35"/>
    </row>
    <row r="5" spans="1:23" x14ac:dyDescent="0.25">
      <c r="A5" s="16"/>
      <c r="B5" s="34"/>
      <c r="C5" s="34"/>
      <c r="D5" s="34"/>
      <c r="E5" s="34"/>
      <c r="F5" s="34"/>
      <c r="G5" s="34"/>
      <c r="H5" s="34"/>
      <c r="I5" s="34"/>
      <c r="J5" s="34"/>
      <c r="K5" s="34"/>
      <c r="L5" s="34"/>
      <c r="M5" s="34"/>
      <c r="N5" s="34"/>
      <c r="O5" s="34"/>
      <c r="P5" s="34"/>
      <c r="Q5" s="34"/>
      <c r="R5" s="34"/>
      <c r="S5" s="34"/>
      <c r="T5" s="34"/>
      <c r="U5" s="34"/>
      <c r="V5" s="34"/>
      <c r="W5" s="34"/>
    </row>
    <row r="6" spans="1:23" x14ac:dyDescent="0.25">
      <c r="A6" s="16"/>
      <c r="B6" s="34"/>
      <c r="C6" s="34"/>
      <c r="D6" s="34"/>
      <c r="E6" s="34"/>
      <c r="F6" s="34"/>
      <c r="G6" s="34"/>
      <c r="H6" s="34"/>
      <c r="I6" s="34"/>
      <c r="J6" s="34"/>
      <c r="K6" s="34"/>
      <c r="L6" s="34"/>
      <c r="M6" s="34"/>
      <c r="N6" s="34"/>
      <c r="O6" s="34"/>
      <c r="P6" s="34"/>
      <c r="Q6" s="34"/>
      <c r="R6" s="34"/>
      <c r="S6" s="34"/>
      <c r="T6" s="34"/>
      <c r="U6" s="34"/>
      <c r="V6" s="34"/>
      <c r="W6" s="34"/>
    </row>
    <row r="7" spans="1:23" x14ac:dyDescent="0.25">
      <c r="A7" s="16"/>
      <c r="B7" s="34"/>
      <c r="C7" s="34"/>
      <c r="D7" s="34"/>
      <c r="E7" s="34"/>
      <c r="F7" s="34"/>
      <c r="G7" s="34"/>
      <c r="H7" s="34"/>
      <c r="I7" s="34"/>
      <c r="J7" s="34"/>
      <c r="K7" s="34"/>
      <c r="L7" s="34"/>
      <c r="M7" s="34"/>
      <c r="N7" s="34"/>
      <c r="O7" s="34"/>
      <c r="P7" s="34"/>
      <c r="Q7" s="34"/>
      <c r="R7" s="34"/>
      <c r="S7" s="34"/>
      <c r="T7" s="34"/>
      <c r="U7" s="34"/>
      <c r="V7" s="34"/>
      <c r="W7" s="34"/>
    </row>
    <row r="8" spans="1:23" ht="15.75" thickBot="1" x14ac:dyDescent="0.3">
      <c r="A8" s="16"/>
      <c r="B8" s="34"/>
      <c r="C8" s="34"/>
      <c r="D8" s="34"/>
      <c r="E8" s="34"/>
      <c r="F8" s="34"/>
      <c r="G8" s="34"/>
      <c r="H8" s="34"/>
      <c r="I8" s="34"/>
      <c r="J8" s="34"/>
      <c r="K8" s="34"/>
      <c r="L8" s="34"/>
      <c r="M8" s="34"/>
      <c r="N8" s="34" t="s">
        <v>72</v>
      </c>
      <c r="O8" s="34"/>
      <c r="P8" s="34"/>
      <c r="Q8" s="34"/>
      <c r="R8" s="34"/>
      <c r="S8" s="34"/>
      <c r="T8" s="34"/>
      <c r="U8" s="34"/>
      <c r="V8" s="34"/>
      <c r="W8" s="34"/>
    </row>
    <row r="9" spans="1:23" x14ac:dyDescent="0.25">
      <c r="A9" s="16"/>
      <c r="B9" s="34"/>
      <c r="C9" s="34"/>
      <c r="D9" s="34"/>
      <c r="E9" s="34"/>
      <c r="F9" s="34"/>
      <c r="G9" s="34"/>
      <c r="H9" s="34"/>
      <c r="I9" s="34"/>
      <c r="J9" s="34"/>
      <c r="K9" s="116">
        <v>0</v>
      </c>
      <c r="L9" s="117"/>
      <c r="M9" s="117"/>
      <c r="N9" s="118"/>
      <c r="O9" s="133" t="s">
        <v>213</v>
      </c>
      <c r="P9" s="134"/>
      <c r="Q9" s="134"/>
      <c r="R9" s="134"/>
      <c r="S9" s="134"/>
      <c r="T9" s="34"/>
      <c r="U9" s="34"/>
      <c r="V9" s="34"/>
      <c r="W9" s="34"/>
    </row>
    <row r="10" spans="1:23" ht="15.75" thickBot="1" x14ac:dyDescent="0.3">
      <c r="A10" s="16"/>
      <c r="B10" s="34"/>
      <c r="C10" s="34"/>
      <c r="D10" s="34"/>
      <c r="E10" s="34"/>
      <c r="F10" s="34"/>
      <c r="G10" s="34"/>
      <c r="H10" s="34"/>
      <c r="I10" s="34"/>
      <c r="J10" s="34"/>
      <c r="K10" s="119"/>
      <c r="L10" s="120"/>
      <c r="M10" s="120"/>
      <c r="N10" s="121"/>
      <c r="O10" s="133"/>
      <c r="P10" s="134"/>
      <c r="Q10" s="134"/>
      <c r="R10" s="134"/>
      <c r="S10" s="134"/>
      <c r="T10" s="34"/>
      <c r="U10" s="34"/>
      <c r="V10" s="34"/>
      <c r="W10" s="34"/>
    </row>
    <row r="11" spans="1:23" x14ac:dyDescent="0.25">
      <c r="A11" s="16"/>
      <c r="B11" s="34"/>
      <c r="C11" s="34"/>
      <c r="D11" s="34"/>
      <c r="E11" s="34"/>
      <c r="F11" s="34"/>
      <c r="G11" s="34"/>
      <c r="H11" s="34"/>
      <c r="I11" s="34"/>
      <c r="J11" s="34"/>
      <c r="K11" s="34"/>
      <c r="L11" s="34"/>
      <c r="M11" s="34"/>
      <c r="N11" s="34"/>
      <c r="O11" s="34"/>
      <c r="P11" s="34"/>
      <c r="Q11" s="34"/>
      <c r="R11" s="34"/>
      <c r="S11" s="34"/>
      <c r="T11" s="34"/>
      <c r="U11" s="34"/>
      <c r="V11" s="34"/>
      <c r="W11" s="34"/>
    </row>
    <row r="12" spans="1:23" x14ac:dyDescent="0.25">
      <c r="A12" s="16"/>
      <c r="B12" s="34"/>
      <c r="C12" s="34"/>
      <c r="D12" s="34"/>
      <c r="E12" s="34"/>
      <c r="F12" s="34"/>
      <c r="G12" s="34"/>
      <c r="H12" s="34"/>
      <c r="I12" s="34"/>
      <c r="J12" s="34"/>
      <c r="K12" s="34"/>
      <c r="L12" s="34"/>
      <c r="M12" s="34"/>
      <c r="N12" s="34"/>
      <c r="O12" s="34"/>
      <c r="P12" s="34"/>
      <c r="Q12" s="34"/>
      <c r="R12" s="34"/>
      <c r="S12" s="34"/>
      <c r="T12" s="34"/>
      <c r="U12" s="34"/>
      <c r="V12" s="34"/>
      <c r="W12" s="34"/>
    </row>
    <row r="13" spans="1:23" x14ac:dyDescent="0.25">
      <c r="A13" s="16"/>
      <c r="B13" s="34"/>
      <c r="C13" s="34"/>
      <c r="D13" s="34"/>
      <c r="E13" s="34"/>
      <c r="F13" s="34"/>
      <c r="G13" s="34"/>
      <c r="H13" s="34"/>
      <c r="I13" s="34"/>
      <c r="J13" s="34"/>
      <c r="K13" s="34"/>
      <c r="L13" s="34"/>
      <c r="M13" s="34"/>
      <c r="N13" s="34"/>
      <c r="O13" s="34"/>
      <c r="P13" s="34"/>
      <c r="Q13" s="34"/>
      <c r="R13" s="34"/>
      <c r="S13" s="34"/>
      <c r="T13" s="34"/>
      <c r="U13" s="34"/>
      <c r="V13" s="34"/>
      <c r="W13" s="34"/>
    </row>
    <row r="14" spans="1:23" x14ac:dyDescent="0.25">
      <c r="A14" s="16"/>
      <c r="B14" s="34"/>
      <c r="C14" s="34"/>
      <c r="D14" s="34"/>
      <c r="E14" s="34"/>
      <c r="F14" s="34"/>
      <c r="G14" s="34"/>
      <c r="H14" s="34"/>
      <c r="I14" s="34"/>
      <c r="J14" s="34"/>
      <c r="K14" s="34"/>
      <c r="L14" s="34"/>
      <c r="M14" s="34"/>
      <c r="N14" s="34"/>
      <c r="O14" s="34"/>
      <c r="P14" s="34"/>
      <c r="Q14" s="34"/>
      <c r="R14" s="34"/>
      <c r="S14" s="34"/>
      <c r="T14" s="34"/>
      <c r="U14" s="34"/>
      <c r="V14" s="34"/>
      <c r="W14" s="34"/>
    </row>
    <row r="15" spans="1:23" x14ac:dyDescent="0.25">
      <c r="A15" s="16"/>
      <c r="C15"/>
      <c r="D15"/>
      <c r="E15"/>
      <c r="F15"/>
      <c r="G15"/>
      <c r="H15"/>
      <c r="I15"/>
      <c r="J15"/>
      <c r="K15"/>
      <c r="L15"/>
    </row>
    <row r="16" spans="1:23" ht="19.5" thickBot="1" x14ac:dyDescent="0.35">
      <c r="A16" s="16"/>
      <c r="B16" s="32"/>
      <c r="C16" s="32"/>
      <c r="D16" s="36"/>
      <c r="E16" s="32"/>
      <c r="F16" s="38" t="s">
        <v>128</v>
      </c>
      <c r="G16" s="38"/>
      <c r="H16" s="39"/>
      <c r="I16" s="39"/>
      <c r="J16" s="32"/>
      <c r="K16" s="38" t="s">
        <v>129</v>
      </c>
      <c r="L16" s="39"/>
      <c r="M16" s="39"/>
      <c r="N16" s="39"/>
      <c r="O16" s="32"/>
      <c r="P16" s="38" t="s">
        <v>130</v>
      </c>
      <c r="Q16" s="38"/>
      <c r="R16" s="39"/>
      <c r="S16" s="39"/>
      <c r="T16" s="32"/>
      <c r="U16" s="32"/>
      <c r="V16" s="32"/>
      <c r="W16" s="32"/>
    </row>
    <row r="17" spans="1:23" x14ac:dyDescent="0.25">
      <c r="A17" s="16"/>
      <c r="B17" s="32"/>
      <c r="C17" s="32"/>
      <c r="D17" s="32"/>
      <c r="E17" s="32"/>
      <c r="F17" s="32"/>
      <c r="G17" s="99">
        <f>K9*12</f>
        <v>0</v>
      </c>
      <c r="H17" s="100"/>
      <c r="I17" s="32"/>
      <c r="J17" s="32"/>
      <c r="K17" s="32"/>
      <c r="L17" s="99">
        <f>Table_Advisor!R63</f>
        <v>0</v>
      </c>
      <c r="M17" s="100"/>
      <c r="N17" s="32"/>
      <c r="O17" s="32"/>
      <c r="P17" s="32"/>
      <c r="Q17" s="99">
        <f>Table_Advisor!S63</f>
        <v>0</v>
      </c>
      <c r="R17" s="100"/>
      <c r="S17" s="32"/>
      <c r="T17" s="32"/>
      <c r="U17" s="32"/>
      <c r="V17" s="32"/>
      <c r="W17" s="32"/>
    </row>
    <row r="18" spans="1:23" ht="15.75" thickBot="1" x14ac:dyDescent="0.3">
      <c r="A18" s="16"/>
      <c r="B18" s="32"/>
      <c r="C18" s="32"/>
      <c r="D18" s="32"/>
      <c r="E18" s="32"/>
      <c r="F18" s="32"/>
      <c r="G18" s="101"/>
      <c r="H18" s="102"/>
      <c r="I18" s="32"/>
      <c r="J18" s="32"/>
      <c r="K18" s="32"/>
      <c r="L18" s="101"/>
      <c r="M18" s="102"/>
      <c r="N18" s="32"/>
      <c r="O18" s="32"/>
      <c r="P18" s="32"/>
      <c r="Q18" s="101"/>
      <c r="R18" s="102"/>
      <c r="S18" s="32"/>
      <c r="T18" s="32"/>
      <c r="U18" s="32"/>
      <c r="V18" s="32"/>
      <c r="W18" s="32"/>
    </row>
    <row r="19" spans="1:23" ht="15.75" thickBot="1" x14ac:dyDescent="0.3">
      <c r="A19" s="16"/>
      <c r="B19" s="37"/>
      <c r="C19" s="37"/>
      <c r="D19" s="37"/>
      <c r="E19" s="37"/>
      <c r="F19" s="37"/>
      <c r="G19" s="37"/>
      <c r="H19" s="37"/>
      <c r="I19" s="37"/>
      <c r="J19" s="37"/>
      <c r="K19" s="37"/>
      <c r="L19" s="37"/>
      <c r="M19" s="37"/>
      <c r="N19" s="37"/>
      <c r="O19" s="37"/>
      <c r="P19" s="37"/>
      <c r="Q19" s="37"/>
      <c r="R19" s="37"/>
      <c r="S19" s="37"/>
      <c r="T19" s="37"/>
      <c r="U19" s="37"/>
      <c r="V19" s="37"/>
      <c r="W19" s="37"/>
    </row>
    <row r="20" spans="1:23" ht="15.75" thickTop="1" x14ac:dyDescent="0.25">
      <c r="A20" s="16"/>
      <c r="B20" s="50"/>
      <c r="C20" s="50"/>
      <c r="D20" s="50"/>
      <c r="E20" s="50"/>
      <c r="F20" s="50"/>
      <c r="G20" s="50"/>
      <c r="H20" s="50"/>
      <c r="I20" s="50"/>
      <c r="J20" s="50"/>
      <c r="K20" s="50"/>
      <c r="L20" s="50"/>
      <c r="M20" s="50"/>
      <c r="N20" s="50"/>
      <c r="O20" s="50"/>
      <c r="P20" s="50"/>
      <c r="Q20" s="50"/>
      <c r="R20" s="50"/>
      <c r="S20" s="50"/>
      <c r="T20" s="50"/>
      <c r="U20" s="50"/>
      <c r="V20" s="50"/>
      <c r="W20" s="50"/>
    </row>
    <row r="21" spans="1:23" x14ac:dyDescent="0.25">
      <c r="A21" s="16"/>
      <c r="B21" s="51"/>
      <c r="C21" s="51"/>
      <c r="D21" s="51"/>
      <c r="E21" s="51"/>
      <c r="F21" s="51"/>
      <c r="G21" s="51"/>
      <c r="H21" s="51"/>
      <c r="I21" s="51"/>
      <c r="J21" s="51"/>
      <c r="K21" s="51"/>
      <c r="L21" s="51"/>
      <c r="M21" s="51"/>
      <c r="N21" s="51"/>
      <c r="O21" s="51"/>
      <c r="P21" s="51"/>
      <c r="Q21" s="51"/>
      <c r="R21" s="51"/>
      <c r="S21" s="51"/>
      <c r="T21" s="51"/>
      <c r="U21" s="51"/>
      <c r="V21" s="51"/>
      <c r="W21" s="51"/>
    </row>
    <row r="22" spans="1:23" x14ac:dyDescent="0.25">
      <c r="A22" s="16"/>
      <c r="B22" s="51"/>
      <c r="C22" s="51"/>
      <c r="D22" s="51"/>
      <c r="E22" s="51"/>
      <c r="F22" s="51"/>
      <c r="G22" s="51"/>
      <c r="H22" s="51"/>
      <c r="I22" s="51"/>
      <c r="J22" s="51"/>
      <c r="K22" s="51"/>
      <c r="L22" s="51"/>
      <c r="M22" s="51"/>
      <c r="N22" s="51"/>
      <c r="O22" s="51"/>
      <c r="P22" s="51"/>
      <c r="Q22" s="51"/>
      <c r="R22" s="51"/>
      <c r="S22" s="51"/>
      <c r="T22" s="51"/>
      <c r="U22" s="51"/>
      <c r="V22" s="51"/>
      <c r="W22" s="51"/>
    </row>
    <row r="23" spans="1:23" x14ac:dyDescent="0.25">
      <c r="A23" s="16"/>
      <c r="B23" s="51"/>
      <c r="C23" s="51"/>
      <c r="D23" s="51"/>
      <c r="E23" s="51"/>
      <c r="F23" s="51"/>
      <c r="G23" s="51"/>
      <c r="H23" s="51"/>
      <c r="I23" s="51"/>
      <c r="J23" s="51"/>
      <c r="K23" s="51"/>
      <c r="L23" s="51"/>
      <c r="M23" s="51"/>
      <c r="N23" s="51"/>
      <c r="O23" s="51"/>
      <c r="P23" s="51"/>
      <c r="Q23" s="51"/>
      <c r="R23" s="51"/>
      <c r="S23" s="51"/>
      <c r="T23" s="51"/>
      <c r="U23" s="51"/>
      <c r="V23" s="51"/>
      <c r="W23" s="51"/>
    </row>
    <row r="24" spans="1:23" x14ac:dyDescent="0.25">
      <c r="A24" s="16"/>
      <c r="B24" s="51"/>
      <c r="C24" s="51"/>
      <c r="D24" s="51"/>
      <c r="E24" s="51"/>
      <c r="F24" s="51"/>
      <c r="G24" s="51"/>
      <c r="H24" s="51"/>
      <c r="I24" s="51"/>
      <c r="J24" s="51"/>
      <c r="K24" s="51"/>
      <c r="L24" s="51"/>
      <c r="M24" s="51"/>
      <c r="N24" s="51"/>
      <c r="O24" s="51"/>
      <c r="P24" s="51"/>
      <c r="Q24" s="51"/>
      <c r="R24" s="51"/>
      <c r="S24" s="51"/>
      <c r="T24" s="51"/>
      <c r="U24" s="51"/>
      <c r="V24" s="51"/>
      <c r="W24" s="51"/>
    </row>
    <row r="25" spans="1:23" x14ac:dyDescent="0.25">
      <c r="A25" s="16"/>
      <c r="B25" s="51"/>
      <c r="C25" s="51"/>
      <c r="D25" s="51"/>
      <c r="E25" s="51"/>
      <c r="F25" s="51"/>
      <c r="G25" s="51"/>
      <c r="H25" s="51"/>
      <c r="I25" s="51"/>
      <c r="J25" s="51"/>
      <c r="K25" s="51"/>
      <c r="L25" s="51"/>
      <c r="M25" s="51"/>
      <c r="N25" s="51"/>
      <c r="O25" s="51"/>
      <c r="P25" s="51"/>
      <c r="Q25" s="51"/>
      <c r="R25" s="51"/>
      <c r="S25" s="51"/>
      <c r="T25" s="51"/>
      <c r="U25" s="51"/>
      <c r="V25" s="51"/>
      <c r="W25" s="51"/>
    </row>
    <row r="26" spans="1:23" x14ac:dyDescent="0.25">
      <c r="A26" s="16"/>
      <c r="B26" s="51"/>
      <c r="C26" s="51"/>
      <c r="D26" s="51"/>
      <c r="E26" s="51"/>
      <c r="F26" s="51"/>
      <c r="G26" s="51"/>
      <c r="H26" s="51"/>
      <c r="I26" s="51"/>
      <c r="J26" s="51"/>
      <c r="K26" s="51"/>
      <c r="L26" s="51"/>
      <c r="M26" s="51"/>
      <c r="N26" s="51"/>
      <c r="O26" s="51"/>
      <c r="P26" s="51"/>
      <c r="Q26" s="51"/>
      <c r="R26" s="51"/>
      <c r="S26" s="51"/>
      <c r="T26" s="51"/>
      <c r="U26" s="51"/>
      <c r="V26" s="51"/>
      <c r="W26" s="51"/>
    </row>
    <row r="27" spans="1:23" x14ac:dyDescent="0.25">
      <c r="A27" s="16"/>
      <c r="B27" s="51"/>
      <c r="C27" s="51"/>
      <c r="D27" s="51"/>
      <c r="E27" s="51"/>
      <c r="F27" s="51"/>
      <c r="G27" s="51"/>
      <c r="H27" s="51"/>
      <c r="I27" s="51"/>
      <c r="J27" s="51"/>
      <c r="K27" s="51"/>
      <c r="L27" s="51"/>
      <c r="M27" s="51"/>
      <c r="N27" s="51"/>
      <c r="O27" s="51"/>
      <c r="P27" s="51"/>
      <c r="Q27" s="51"/>
      <c r="R27" s="51"/>
      <c r="S27" s="51"/>
      <c r="T27" s="51"/>
      <c r="U27" s="51"/>
      <c r="V27" s="51"/>
      <c r="W27" s="51"/>
    </row>
    <row r="28" spans="1:23" x14ac:dyDescent="0.25">
      <c r="A28" s="16"/>
      <c r="B28" s="51"/>
      <c r="C28" s="51"/>
      <c r="D28" s="51"/>
      <c r="E28" s="51"/>
      <c r="F28" s="51"/>
      <c r="G28" s="51"/>
      <c r="H28" s="51"/>
      <c r="I28" s="51"/>
      <c r="J28" s="51"/>
      <c r="K28" s="51"/>
      <c r="L28" s="51"/>
      <c r="M28" s="51"/>
      <c r="N28" s="51"/>
      <c r="O28" s="51"/>
      <c r="P28" s="51"/>
      <c r="Q28" s="51"/>
      <c r="R28" s="51"/>
      <c r="S28" s="51"/>
      <c r="T28" s="51"/>
      <c r="U28" s="51"/>
      <c r="V28" s="51"/>
      <c r="W28" s="51"/>
    </row>
    <row r="29" spans="1:23" s="33" customFormat="1" ht="9.75" customHeight="1" thickBot="1" x14ac:dyDescent="0.3">
      <c r="A29" s="40"/>
      <c r="B29" s="50"/>
      <c r="C29" s="50"/>
      <c r="D29" s="50"/>
      <c r="E29" s="50"/>
      <c r="F29" s="50"/>
      <c r="G29" s="50"/>
      <c r="H29" s="50"/>
      <c r="I29" s="50"/>
      <c r="J29" s="50"/>
      <c r="K29" s="50"/>
      <c r="L29" s="50"/>
      <c r="M29" s="50"/>
      <c r="N29" s="50"/>
      <c r="O29" s="50"/>
      <c r="P29" s="50"/>
      <c r="Q29" s="50"/>
      <c r="R29" s="50"/>
      <c r="S29" s="50"/>
      <c r="T29" s="50"/>
      <c r="U29" s="50"/>
      <c r="V29" s="50"/>
      <c r="W29" s="50"/>
    </row>
    <row r="30" spans="1:23" ht="24" customHeight="1" thickBot="1" x14ac:dyDescent="0.3">
      <c r="A30" s="16"/>
      <c r="B30" s="50"/>
      <c r="C30" s="50"/>
      <c r="D30" s="50"/>
      <c r="E30" s="103">
        <f>Table_Advisor!$G$7</f>
        <v>0</v>
      </c>
      <c r="F30" s="104"/>
      <c r="G30" s="50"/>
      <c r="H30" s="50"/>
      <c r="I30" s="103">
        <f>Table_Advisor!H7</f>
        <v>0</v>
      </c>
      <c r="J30" s="104"/>
      <c r="K30" s="50"/>
      <c r="L30" s="50"/>
      <c r="M30" s="103">
        <f>Table_Advisor!$I$7</f>
        <v>0</v>
      </c>
      <c r="N30" s="104"/>
      <c r="O30" s="50"/>
      <c r="P30" s="50"/>
      <c r="Q30" s="105">
        <f>Table_Advisor!$J$7</f>
        <v>0</v>
      </c>
      <c r="R30" s="104"/>
      <c r="S30" s="50"/>
      <c r="T30" s="50"/>
      <c r="U30" s="122">
        <v>0</v>
      </c>
      <c r="V30" s="123"/>
      <c r="W30" s="50"/>
    </row>
    <row r="31" spans="1:23" x14ac:dyDescent="0.25">
      <c r="A31" s="16"/>
      <c r="B31" s="50"/>
      <c r="C31" s="50"/>
      <c r="D31" s="50"/>
      <c r="E31" s="106" t="s">
        <v>131</v>
      </c>
      <c r="F31" s="106"/>
      <c r="G31" s="50"/>
      <c r="H31" s="50"/>
      <c r="I31" s="106" t="s">
        <v>131</v>
      </c>
      <c r="J31" s="106"/>
      <c r="K31" s="50"/>
      <c r="L31" s="50"/>
      <c r="M31" s="106" t="s">
        <v>131</v>
      </c>
      <c r="N31" s="106"/>
      <c r="O31" s="50"/>
      <c r="P31" s="50"/>
      <c r="Q31" s="106" t="s">
        <v>131</v>
      </c>
      <c r="R31" s="106"/>
      <c r="S31" s="50"/>
      <c r="T31" s="50"/>
      <c r="U31" s="106" t="s">
        <v>131</v>
      </c>
      <c r="V31" s="106"/>
      <c r="W31" s="50"/>
    </row>
    <row r="32" spans="1:23" ht="15.75" thickBot="1" x14ac:dyDescent="0.3">
      <c r="A32" s="16"/>
      <c r="B32" s="52"/>
      <c r="C32" s="52"/>
      <c r="D32" s="52"/>
      <c r="E32" s="52"/>
      <c r="F32" s="52"/>
      <c r="G32" s="52"/>
      <c r="H32" s="52"/>
      <c r="I32" s="52"/>
      <c r="J32" s="52"/>
      <c r="K32" s="52"/>
      <c r="L32" s="52"/>
      <c r="M32" s="52"/>
      <c r="N32" s="52"/>
      <c r="O32" s="52"/>
      <c r="P32" s="52"/>
      <c r="Q32" s="52"/>
      <c r="R32" s="52"/>
      <c r="S32" s="135" t="s">
        <v>209</v>
      </c>
      <c r="T32" s="135"/>
      <c r="U32" s="135"/>
      <c r="V32" s="135"/>
      <c r="W32" s="135"/>
    </row>
    <row r="33" spans="1:23" ht="15.75" thickTop="1" x14ac:dyDescent="0.25">
      <c r="A33" s="16"/>
      <c r="C33"/>
      <c r="D33"/>
      <c r="E33"/>
      <c r="F33"/>
      <c r="G33"/>
      <c r="H33"/>
      <c r="I33"/>
      <c r="J33"/>
      <c r="K33"/>
      <c r="L33"/>
    </row>
    <row r="34" spans="1:23" x14ac:dyDescent="0.25">
      <c r="A34" s="16"/>
      <c r="C34"/>
      <c r="D34"/>
      <c r="E34"/>
      <c r="F34"/>
      <c r="G34"/>
      <c r="H34"/>
      <c r="I34"/>
      <c r="J34"/>
      <c r="K34"/>
      <c r="L34"/>
    </row>
    <row r="35" spans="1:23" x14ac:dyDescent="0.25">
      <c r="A35" s="16"/>
      <c r="C35"/>
      <c r="D35"/>
      <c r="E35"/>
      <c r="F35"/>
      <c r="G35"/>
      <c r="H35"/>
      <c r="I35"/>
      <c r="J35"/>
      <c r="K35"/>
      <c r="L35"/>
    </row>
    <row r="36" spans="1:23" x14ac:dyDescent="0.25">
      <c r="A36" s="16"/>
      <c r="C36"/>
      <c r="D36"/>
      <c r="E36"/>
      <c r="F36"/>
      <c r="G36"/>
      <c r="H36"/>
      <c r="I36"/>
      <c r="J36"/>
      <c r="K36"/>
      <c r="L36"/>
    </row>
    <row r="37" spans="1:23" ht="45" x14ac:dyDescent="0.25">
      <c r="A37" s="16"/>
      <c r="C37" s="18" t="s">
        <v>73</v>
      </c>
      <c r="D37" s="18" t="s">
        <v>74</v>
      </c>
      <c r="E37" s="18" t="s">
        <v>75</v>
      </c>
      <c r="F37" s="18" t="s">
        <v>34</v>
      </c>
      <c r="G37" s="18" t="s">
        <v>76</v>
      </c>
      <c r="H37" s="18" t="s">
        <v>77</v>
      </c>
      <c r="I37" s="18" t="s">
        <v>35</v>
      </c>
      <c r="J37" s="18" t="s">
        <v>79</v>
      </c>
      <c r="K37" s="19" t="s">
        <v>210</v>
      </c>
      <c r="L37"/>
      <c r="W37" s="20"/>
    </row>
    <row r="38" spans="1:23" x14ac:dyDescent="0.25">
      <c r="A38" s="16"/>
      <c r="C38" s="17" t="s">
        <v>81</v>
      </c>
      <c r="D38" s="58">
        <f>IF(Table_Advisor!J20="","",Table_Advisor!J20)</f>
        <v>0</v>
      </c>
      <c r="E38" s="58">
        <f>IF(Table_Advisor!K20="","",Table_Advisor!K20)</f>
        <v>0</v>
      </c>
      <c r="F38" s="58">
        <f>IF(Table_Advisor!L20="","",Table_Advisor!L20)</f>
        <v>0</v>
      </c>
      <c r="G38" s="58" t="str">
        <f>IF(Table_Advisor!M20="","",Table_Advisor!M20)</f>
        <v/>
      </c>
      <c r="H38" s="58" t="str">
        <f>IF(Table_Advisor!N20="","",Table_Advisor!N20)</f>
        <v/>
      </c>
      <c r="I38" s="58" t="str">
        <f>IF(Table_Advisor!O20="","",Table_Advisor!O20)</f>
        <v/>
      </c>
      <c r="J38" s="58">
        <f>IF(Table_Advisor!Q20="","",Table_Advisor!Q20)</f>
        <v>0</v>
      </c>
      <c r="K38" s="58">
        <f>IF(Table_Advisor!R20="","",Table_Advisor!R20)</f>
        <v>0</v>
      </c>
      <c r="L38"/>
      <c r="W38" s="20"/>
    </row>
    <row r="39" spans="1:23" x14ac:dyDescent="0.25">
      <c r="A39" s="16"/>
      <c r="C39" s="17" t="s">
        <v>82</v>
      </c>
      <c r="D39" s="58">
        <f>IF(Table_Advisor!J21="","",Table_Advisor!J21)</f>
        <v>0</v>
      </c>
      <c r="E39" s="58">
        <f>IF(Table_Advisor!K21="","",Table_Advisor!K21)</f>
        <v>0</v>
      </c>
      <c r="F39" s="58">
        <f>IF(Table_Advisor!L21="","",Table_Advisor!L21)</f>
        <v>0</v>
      </c>
      <c r="G39" s="58" t="str">
        <f>IF(Table_Advisor!M21="","",Table_Advisor!M21)</f>
        <v/>
      </c>
      <c r="H39" s="58" t="str">
        <f>IF(Table_Advisor!N21="","",Table_Advisor!N21)</f>
        <v/>
      </c>
      <c r="I39" s="58" t="str">
        <f>IF(Table_Advisor!O21="","",Table_Advisor!O21)</f>
        <v/>
      </c>
      <c r="J39" s="58">
        <f>IF(Table_Advisor!Q21="","",Table_Advisor!Q21)</f>
        <v>0</v>
      </c>
      <c r="K39" s="58">
        <f>IF(Table_Advisor!R21="","",Table_Advisor!R21)</f>
        <v>0</v>
      </c>
      <c r="L39"/>
      <c r="W39" s="20"/>
    </row>
    <row r="40" spans="1:23" x14ac:dyDescent="0.25">
      <c r="A40" s="16"/>
      <c r="C40" s="17" t="s">
        <v>83</v>
      </c>
      <c r="D40" s="58">
        <f>IF(Table_Advisor!J22="","",Table_Advisor!J22)</f>
        <v>0</v>
      </c>
      <c r="E40" s="58">
        <f>IF(Table_Advisor!K22="","",Table_Advisor!K22)</f>
        <v>0</v>
      </c>
      <c r="F40" s="58">
        <f>IF(Table_Advisor!L22="","",Table_Advisor!L22)</f>
        <v>0</v>
      </c>
      <c r="G40" s="58">
        <f>IF(Table_Advisor!M22="","",Table_Advisor!M22)</f>
        <v>0</v>
      </c>
      <c r="H40" s="58">
        <f>IF(Table_Advisor!N22="","",Table_Advisor!N22)</f>
        <v>0</v>
      </c>
      <c r="I40" s="58" t="str">
        <f>IF(Table_Advisor!O22="","",Table_Advisor!O22)</f>
        <v/>
      </c>
      <c r="J40" s="58">
        <f>IF(Table_Advisor!Q22="","",Table_Advisor!Q22)</f>
        <v>0</v>
      </c>
      <c r="K40" s="58">
        <f>IF(Table_Advisor!R22="","",Table_Advisor!R22)</f>
        <v>0</v>
      </c>
      <c r="L40"/>
      <c r="W40" s="20"/>
    </row>
    <row r="41" spans="1:23" x14ac:dyDescent="0.25">
      <c r="A41" s="16"/>
      <c r="C41" s="17" t="s">
        <v>84</v>
      </c>
      <c r="D41" s="58">
        <f>IF(Table_Advisor!J23="","",Table_Advisor!J23)</f>
        <v>0</v>
      </c>
      <c r="E41" s="58">
        <f>IF(Table_Advisor!K23="","",Table_Advisor!K23)</f>
        <v>0</v>
      </c>
      <c r="F41" s="58">
        <f>IF(Table_Advisor!L23="","",Table_Advisor!L23)</f>
        <v>0</v>
      </c>
      <c r="G41" s="58" t="str">
        <f>IF(Table_Advisor!M23="","",Table_Advisor!M23)</f>
        <v/>
      </c>
      <c r="H41" s="58" t="str">
        <f>IF(Table_Advisor!N23="","",Table_Advisor!N23)</f>
        <v/>
      </c>
      <c r="I41" s="58" t="str">
        <f>IF(Table_Advisor!O23="","",Table_Advisor!O23)</f>
        <v/>
      </c>
      <c r="J41" s="58">
        <f>IF(Table_Advisor!Q23="","",Table_Advisor!Q23)</f>
        <v>0</v>
      </c>
      <c r="K41" s="58">
        <f>IF(Table_Advisor!R23="","",Table_Advisor!R23)</f>
        <v>0</v>
      </c>
      <c r="L41"/>
      <c r="W41" s="20"/>
    </row>
    <row r="42" spans="1:23" x14ac:dyDescent="0.25">
      <c r="A42" s="16"/>
      <c r="C42" s="17" t="s">
        <v>85</v>
      </c>
      <c r="D42" s="58">
        <f>IF(Table_Advisor!J24="","",Table_Advisor!J24)</f>
        <v>0</v>
      </c>
      <c r="E42" s="58">
        <f>IF(Table_Advisor!K24="","",Table_Advisor!K24)</f>
        <v>0</v>
      </c>
      <c r="F42" s="58">
        <f>IF(Table_Advisor!L24="","",Table_Advisor!L24)</f>
        <v>0</v>
      </c>
      <c r="G42" s="58" t="str">
        <f>IF(Table_Advisor!M24="","",Table_Advisor!M24)</f>
        <v/>
      </c>
      <c r="H42" s="58" t="str">
        <f>IF(Table_Advisor!N24="","",Table_Advisor!N24)</f>
        <v/>
      </c>
      <c r="I42" s="58" t="str">
        <f>IF(Table_Advisor!O24="","",Table_Advisor!O24)</f>
        <v/>
      </c>
      <c r="J42" s="58">
        <f>IF(Table_Advisor!Q24="","",Table_Advisor!Q24)</f>
        <v>0</v>
      </c>
      <c r="K42" s="58">
        <f>IF(Table_Advisor!R24="","",Table_Advisor!R24)</f>
        <v>0</v>
      </c>
      <c r="L42"/>
      <c r="W42" s="20"/>
    </row>
    <row r="43" spans="1:23" x14ac:dyDescent="0.25">
      <c r="A43" s="16"/>
      <c r="C43" s="17" t="s">
        <v>86</v>
      </c>
      <c r="D43" s="58">
        <f>IF(Table_Advisor!J25="","",Table_Advisor!J25)</f>
        <v>0</v>
      </c>
      <c r="E43" s="58">
        <f>IF(Table_Advisor!K25="","",Table_Advisor!K25)</f>
        <v>0</v>
      </c>
      <c r="F43" s="58">
        <f>IF(Table_Advisor!L25="","",Table_Advisor!L25)</f>
        <v>0</v>
      </c>
      <c r="G43" s="58">
        <f>IF(Table_Advisor!M25="","",Table_Advisor!M25)</f>
        <v>0</v>
      </c>
      <c r="H43" s="58">
        <f>IF(Table_Advisor!N25="","",Table_Advisor!N25)</f>
        <v>0</v>
      </c>
      <c r="I43" s="58" t="str">
        <f>IF(Table_Advisor!O25="","",Table_Advisor!O25)</f>
        <v/>
      </c>
      <c r="J43" s="58">
        <f>IF(Table_Advisor!Q25="","",Table_Advisor!Q25)</f>
        <v>0</v>
      </c>
      <c r="K43" s="58">
        <f>IF(Table_Advisor!R25="","",Table_Advisor!R25)</f>
        <v>0</v>
      </c>
      <c r="L43"/>
      <c r="W43" s="20"/>
    </row>
    <row r="44" spans="1:23" x14ac:dyDescent="0.25">
      <c r="A44" s="16"/>
      <c r="C44" s="17" t="s">
        <v>87</v>
      </c>
      <c r="D44" s="58">
        <f>IF(Table_Advisor!J26="","",Table_Advisor!J26)</f>
        <v>0</v>
      </c>
      <c r="E44" s="58">
        <f>IF(Table_Advisor!K26="","",Table_Advisor!K26)</f>
        <v>0</v>
      </c>
      <c r="F44" s="58">
        <f>IF(Table_Advisor!L26="","",Table_Advisor!L26)</f>
        <v>0</v>
      </c>
      <c r="G44" s="58" t="str">
        <f>IF(Table_Advisor!M26="","",Table_Advisor!M26)</f>
        <v/>
      </c>
      <c r="H44" s="58" t="str">
        <f>IF(Table_Advisor!N26="","",Table_Advisor!N26)</f>
        <v/>
      </c>
      <c r="I44" s="58" t="str">
        <f>IF(Table_Advisor!O26="","",Table_Advisor!O26)</f>
        <v/>
      </c>
      <c r="J44" s="58">
        <f>IF(Table_Advisor!Q26="","",Table_Advisor!Q26)</f>
        <v>0</v>
      </c>
      <c r="K44" s="58">
        <f>IF(Table_Advisor!R26="","",Table_Advisor!R26)</f>
        <v>0</v>
      </c>
      <c r="L44"/>
      <c r="W44" s="20"/>
    </row>
    <row r="45" spans="1:23" x14ac:dyDescent="0.25">
      <c r="A45" s="16"/>
      <c r="C45" s="17" t="s">
        <v>88</v>
      </c>
      <c r="D45" s="58">
        <f>IF(Table_Advisor!J27="","",Table_Advisor!J27)</f>
        <v>0</v>
      </c>
      <c r="E45" s="58">
        <f>IF(Table_Advisor!K27="","",Table_Advisor!K27)</f>
        <v>0</v>
      </c>
      <c r="F45" s="58">
        <f>IF(Table_Advisor!L27="","",Table_Advisor!L27)</f>
        <v>0</v>
      </c>
      <c r="G45" s="58" t="str">
        <f>IF(Table_Advisor!M27="","",Table_Advisor!M27)</f>
        <v/>
      </c>
      <c r="H45" s="58" t="str">
        <f>IF(Table_Advisor!N27="","",Table_Advisor!N27)</f>
        <v/>
      </c>
      <c r="I45" s="58" t="str">
        <f>IF(Table_Advisor!O27="","",Table_Advisor!O27)</f>
        <v/>
      </c>
      <c r="J45" s="58">
        <f>IF(Table_Advisor!Q27="","",Table_Advisor!Q27)</f>
        <v>0</v>
      </c>
      <c r="K45" s="58">
        <f>IF(Table_Advisor!R27="","",Table_Advisor!R27)</f>
        <v>0</v>
      </c>
      <c r="L45"/>
      <c r="W45" s="20"/>
    </row>
    <row r="46" spans="1:23" x14ac:dyDescent="0.25">
      <c r="A46" s="16"/>
      <c r="C46" s="17" t="s">
        <v>89</v>
      </c>
      <c r="D46" s="58">
        <f>IF(Table_Advisor!J28="","",Table_Advisor!J28)</f>
        <v>0</v>
      </c>
      <c r="E46" s="58">
        <f>IF(Table_Advisor!K28="","",Table_Advisor!K28)</f>
        <v>0</v>
      </c>
      <c r="F46" s="58">
        <f>IF(Table_Advisor!L28="","",Table_Advisor!L28)</f>
        <v>0</v>
      </c>
      <c r="G46" s="58">
        <f>IF(Table_Advisor!M28="","",Table_Advisor!M28)</f>
        <v>0</v>
      </c>
      <c r="H46" s="58">
        <f>IF(Table_Advisor!N28="","",Table_Advisor!N28)</f>
        <v>0</v>
      </c>
      <c r="I46" s="58" t="str">
        <f>IF(Table_Advisor!O28="","",Table_Advisor!O28)</f>
        <v/>
      </c>
      <c r="J46" s="58">
        <f>IF(Table_Advisor!Q28="","",Table_Advisor!Q28)</f>
        <v>0</v>
      </c>
      <c r="K46" s="58">
        <f>IF(Table_Advisor!R28="","",Table_Advisor!R28)</f>
        <v>0</v>
      </c>
      <c r="L46"/>
      <c r="W46" s="20"/>
    </row>
    <row r="47" spans="1:23" x14ac:dyDescent="0.25">
      <c r="A47" s="16"/>
      <c r="C47" s="17" t="s">
        <v>90</v>
      </c>
      <c r="D47" s="58">
        <f>IF(Table_Advisor!J29="","",Table_Advisor!J29)</f>
        <v>0</v>
      </c>
      <c r="E47" s="58">
        <f>IF(Table_Advisor!K29="","",Table_Advisor!K29)</f>
        <v>0</v>
      </c>
      <c r="F47" s="58">
        <f>IF(Table_Advisor!L29="","",Table_Advisor!L29)</f>
        <v>0</v>
      </c>
      <c r="G47" s="58" t="str">
        <f>IF(Table_Advisor!M29="","",Table_Advisor!M29)</f>
        <v/>
      </c>
      <c r="H47" s="58" t="str">
        <f>IF(Table_Advisor!N29="","",Table_Advisor!N29)</f>
        <v/>
      </c>
      <c r="I47" s="58" t="str">
        <f>IF(Table_Advisor!O29="","",Table_Advisor!O29)</f>
        <v/>
      </c>
      <c r="J47" s="58">
        <f>IF(Table_Advisor!Q29="","",Table_Advisor!Q29)</f>
        <v>0</v>
      </c>
      <c r="K47" s="58">
        <f>IF(Table_Advisor!R29="","",Table_Advisor!R29)</f>
        <v>0</v>
      </c>
      <c r="L47"/>
      <c r="W47" s="20"/>
    </row>
    <row r="48" spans="1:23" x14ac:dyDescent="0.25">
      <c r="A48" s="16"/>
      <c r="C48" s="17" t="s">
        <v>91</v>
      </c>
      <c r="D48" s="58">
        <f>IF(Table_Advisor!J30="","",Table_Advisor!J30)</f>
        <v>0</v>
      </c>
      <c r="E48" s="58">
        <f>IF(Table_Advisor!K30="","",Table_Advisor!K30)</f>
        <v>0</v>
      </c>
      <c r="F48" s="58">
        <f>IF(Table_Advisor!L30="","",Table_Advisor!L30)</f>
        <v>0</v>
      </c>
      <c r="G48" s="58" t="str">
        <f>IF(Table_Advisor!M30="","",Table_Advisor!M30)</f>
        <v/>
      </c>
      <c r="H48" s="58" t="str">
        <f>IF(Table_Advisor!N30="","",Table_Advisor!N30)</f>
        <v/>
      </c>
      <c r="I48" s="58" t="str">
        <f>IF(Table_Advisor!O30="","",Table_Advisor!O30)</f>
        <v/>
      </c>
      <c r="J48" s="58">
        <f>IF(Table_Advisor!Q30="","",Table_Advisor!Q30)</f>
        <v>0</v>
      </c>
      <c r="K48" s="58">
        <f>IF(Table_Advisor!R30="","",Table_Advisor!R30)</f>
        <v>0</v>
      </c>
      <c r="L48"/>
      <c r="W48" s="20"/>
    </row>
    <row r="49" spans="1:23" x14ac:dyDescent="0.25">
      <c r="A49" s="16"/>
      <c r="C49" s="17" t="s">
        <v>92</v>
      </c>
      <c r="D49" s="58">
        <f>IF(Table_Advisor!J31="","",Table_Advisor!J31)</f>
        <v>0</v>
      </c>
      <c r="E49" s="58">
        <f>IF(Table_Advisor!K31="","",Table_Advisor!K31)</f>
        <v>0</v>
      </c>
      <c r="F49" s="58">
        <f>IF(Table_Advisor!L31="","",Table_Advisor!L31)</f>
        <v>0</v>
      </c>
      <c r="G49" s="58">
        <f>IF(Table_Advisor!M31="","",Table_Advisor!M31)</f>
        <v>0</v>
      </c>
      <c r="H49" s="58">
        <f>IF(Table_Advisor!N31="","",Table_Advisor!N31)</f>
        <v>0</v>
      </c>
      <c r="I49" s="58" t="str">
        <f>IF(Table_Advisor!O31="","",Table_Advisor!O31)</f>
        <v/>
      </c>
      <c r="J49" s="58">
        <f>IF(Table_Advisor!Q31="","",Table_Advisor!Q31)</f>
        <v>0</v>
      </c>
      <c r="K49" s="58">
        <f>IF(Table_Advisor!R31="","",Table_Advisor!R31)</f>
        <v>0</v>
      </c>
      <c r="L49"/>
      <c r="W49" s="20"/>
    </row>
    <row r="50" spans="1:23" x14ac:dyDescent="0.25">
      <c r="A50" s="16"/>
      <c r="C50" s="17" t="s">
        <v>93</v>
      </c>
      <c r="D50" s="58">
        <f>IF(Table_Advisor!J32="","",Table_Advisor!J32)</f>
        <v>0</v>
      </c>
      <c r="E50" s="58">
        <f>IF(Table_Advisor!K32="","",Table_Advisor!K32)</f>
        <v>0</v>
      </c>
      <c r="F50" s="58">
        <f>IF(Table_Advisor!L32="","",Table_Advisor!L32)</f>
        <v>0</v>
      </c>
      <c r="G50" s="58" t="str">
        <f>IF(Table_Advisor!M32="","",Table_Advisor!M32)</f>
        <v/>
      </c>
      <c r="H50" s="58" t="str">
        <f>IF(Table_Advisor!N32="","",Table_Advisor!N32)</f>
        <v/>
      </c>
      <c r="I50" s="58">
        <f>IF(Table_Advisor!O32="","",Table_Advisor!O32)</f>
        <v>0</v>
      </c>
      <c r="J50" s="58">
        <f>IF(Table_Advisor!Q32="","",Table_Advisor!Q32)</f>
        <v>0</v>
      </c>
      <c r="K50" s="58">
        <f>IF(Table_Advisor!R32="","",Table_Advisor!R32)</f>
        <v>0</v>
      </c>
      <c r="L50"/>
      <c r="W50" s="20"/>
    </row>
    <row r="51" spans="1:23" x14ac:dyDescent="0.25">
      <c r="A51" s="16"/>
      <c r="C51" s="17" t="s">
        <v>94</v>
      </c>
      <c r="D51" s="58">
        <f>IF(Table_Advisor!J33="","",Table_Advisor!J33)</f>
        <v>0</v>
      </c>
      <c r="E51" s="58">
        <f>IF(Table_Advisor!K33="","",Table_Advisor!K33)</f>
        <v>0</v>
      </c>
      <c r="F51" s="58">
        <f>IF(Table_Advisor!L33="","",Table_Advisor!L33)</f>
        <v>0</v>
      </c>
      <c r="G51" s="58" t="str">
        <f>IF(Table_Advisor!M33="","",Table_Advisor!M33)</f>
        <v/>
      </c>
      <c r="H51" s="58" t="str">
        <f>IF(Table_Advisor!N33="","",Table_Advisor!N33)</f>
        <v/>
      </c>
      <c r="I51" s="58">
        <f>IF(Table_Advisor!O33="","",Table_Advisor!O33)</f>
        <v>0</v>
      </c>
      <c r="J51" s="58">
        <f>IF(Table_Advisor!Q33="","",Table_Advisor!Q33)</f>
        <v>0</v>
      </c>
      <c r="K51" s="58">
        <f>IF(Table_Advisor!R33="","",Table_Advisor!R33)</f>
        <v>0</v>
      </c>
      <c r="L51"/>
      <c r="W51" s="20"/>
    </row>
    <row r="52" spans="1:23" x14ac:dyDescent="0.25">
      <c r="A52" s="16"/>
      <c r="C52" s="17" t="s">
        <v>95</v>
      </c>
      <c r="D52" s="58">
        <f>IF(Table_Advisor!J34="","",Table_Advisor!J34)</f>
        <v>0</v>
      </c>
      <c r="E52" s="58">
        <f>IF(Table_Advisor!K34="","",Table_Advisor!K34)</f>
        <v>0</v>
      </c>
      <c r="F52" s="58">
        <f>IF(Table_Advisor!L34="","",Table_Advisor!L34)</f>
        <v>0</v>
      </c>
      <c r="G52" s="58">
        <f>IF(Table_Advisor!M34="","",Table_Advisor!M34)</f>
        <v>0</v>
      </c>
      <c r="H52" s="58">
        <f>IF(Table_Advisor!N34="","",Table_Advisor!N34)</f>
        <v>0</v>
      </c>
      <c r="I52" s="58">
        <f>IF(Table_Advisor!O34="","",Table_Advisor!O34)</f>
        <v>0</v>
      </c>
      <c r="J52" s="58">
        <f>IF(Table_Advisor!Q34="","",Table_Advisor!Q34)</f>
        <v>0</v>
      </c>
      <c r="K52" s="58">
        <f>IF(Table_Advisor!R34="","",Table_Advisor!R34)</f>
        <v>0</v>
      </c>
      <c r="L52"/>
      <c r="W52" s="20"/>
    </row>
    <row r="53" spans="1:23" x14ac:dyDescent="0.25">
      <c r="A53" s="16"/>
      <c r="C53" s="17" t="s">
        <v>96</v>
      </c>
      <c r="D53" s="58">
        <f>IF(Table_Advisor!J35="","",Table_Advisor!J35)</f>
        <v>0</v>
      </c>
      <c r="E53" s="58">
        <f>IF(Table_Advisor!K35="","",Table_Advisor!K35)</f>
        <v>0</v>
      </c>
      <c r="F53" s="58">
        <f>IF(Table_Advisor!L35="","",Table_Advisor!L35)</f>
        <v>0</v>
      </c>
      <c r="G53" s="58" t="str">
        <f>IF(Table_Advisor!M35="","",Table_Advisor!M35)</f>
        <v/>
      </c>
      <c r="H53" s="58" t="str">
        <f>IF(Table_Advisor!N35="","",Table_Advisor!N35)</f>
        <v/>
      </c>
      <c r="I53" s="58">
        <f>IF(Table_Advisor!O35="","",Table_Advisor!O35)</f>
        <v>0</v>
      </c>
      <c r="J53" s="58">
        <f>IF(Table_Advisor!Q35="","",Table_Advisor!Q35)</f>
        <v>0</v>
      </c>
      <c r="K53" s="58">
        <f>IF(Table_Advisor!R35="","",Table_Advisor!R35)</f>
        <v>0</v>
      </c>
      <c r="L53"/>
      <c r="W53" s="20"/>
    </row>
    <row r="54" spans="1:23" x14ac:dyDescent="0.25">
      <c r="A54" s="16"/>
      <c r="B54" s="20"/>
      <c r="C54" s="17" t="s">
        <v>97</v>
      </c>
      <c r="D54" s="58">
        <f>IF(Table_Advisor!J36="","",Table_Advisor!J36)</f>
        <v>0</v>
      </c>
      <c r="E54" s="58">
        <f>IF(Table_Advisor!K36="","",Table_Advisor!K36)</f>
        <v>0</v>
      </c>
      <c r="F54" s="58">
        <f>IF(Table_Advisor!L36="","",Table_Advisor!L36)</f>
        <v>0</v>
      </c>
      <c r="G54" s="58" t="str">
        <f>IF(Table_Advisor!M36="","",Table_Advisor!M36)</f>
        <v/>
      </c>
      <c r="H54" s="58" t="str">
        <f>IF(Table_Advisor!N36="","",Table_Advisor!N36)</f>
        <v/>
      </c>
      <c r="I54" s="58">
        <f>IF(Table_Advisor!O36="","",Table_Advisor!O36)</f>
        <v>0</v>
      </c>
      <c r="J54" s="58">
        <f>IF(Table_Advisor!Q36="","",Table_Advisor!Q36)</f>
        <v>0</v>
      </c>
      <c r="K54" s="58">
        <f>IF(Table_Advisor!R36="","",Table_Advisor!R36)</f>
        <v>0</v>
      </c>
      <c r="L54" s="20"/>
      <c r="M54" s="20"/>
      <c r="N54" s="20"/>
      <c r="O54" s="20"/>
      <c r="P54" s="20"/>
      <c r="Q54" s="20"/>
      <c r="R54" s="20"/>
      <c r="S54" s="20"/>
      <c r="T54" s="20"/>
      <c r="U54" s="20"/>
      <c r="V54" s="20"/>
      <c r="W54" s="20"/>
    </row>
    <row r="55" spans="1:23" x14ac:dyDescent="0.25">
      <c r="A55" s="16"/>
      <c r="C55" s="17" t="s">
        <v>98</v>
      </c>
      <c r="D55" s="58">
        <f>IF(Table_Advisor!J37="","",Table_Advisor!J37)</f>
        <v>0</v>
      </c>
      <c r="E55" s="58">
        <f>IF(Table_Advisor!K37="","",Table_Advisor!K37)</f>
        <v>0</v>
      </c>
      <c r="F55" s="58">
        <f>IF(Table_Advisor!L37="","",Table_Advisor!L37)</f>
        <v>0</v>
      </c>
      <c r="G55" s="58">
        <f>IF(Table_Advisor!M37="","",Table_Advisor!M37)</f>
        <v>0</v>
      </c>
      <c r="H55" s="58">
        <f>IF(Table_Advisor!N37="","",Table_Advisor!N37)</f>
        <v>0</v>
      </c>
      <c r="I55" s="58">
        <f>IF(Table_Advisor!O37="","",Table_Advisor!O37)</f>
        <v>0</v>
      </c>
      <c r="J55" s="58">
        <f>IF(Table_Advisor!Q37="","",Table_Advisor!Q37)</f>
        <v>0</v>
      </c>
      <c r="K55" s="58">
        <f>IF(Table_Advisor!R37="","",Table_Advisor!R37)</f>
        <v>0</v>
      </c>
      <c r="L55"/>
      <c r="W55" s="20"/>
    </row>
    <row r="56" spans="1:23" x14ac:dyDescent="0.25">
      <c r="A56" s="16"/>
      <c r="C56" s="17" t="s">
        <v>99</v>
      </c>
      <c r="D56" s="58">
        <f>IF(Table_Advisor!J38="","",Table_Advisor!J38)</f>
        <v>0</v>
      </c>
      <c r="E56" s="58">
        <f>IF(Table_Advisor!K38="","",Table_Advisor!K38)</f>
        <v>0</v>
      </c>
      <c r="F56" s="58">
        <f>IF(Table_Advisor!L38="","",Table_Advisor!L38)</f>
        <v>0</v>
      </c>
      <c r="G56" s="58" t="str">
        <f>IF(Table_Advisor!M38="","",Table_Advisor!M38)</f>
        <v/>
      </c>
      <c r="H56" s="58" t="str">
        <f>IF(Table_Advisor!N38="","",Table_Advisor!N38)</f>
        <v/>
      </c>
      <c r="I56" s="58">
        <f>IF(Table_Advisor!O38="","",Table_Advisor!O38)</f>
        <v>0</v>
      </c>
      <c r="J56" s="58">
        <f>IF(Table_Advisor!Q38="","",Table_Advisor!Q38)</f>
        <v>0</v>
      </c>
      <c r="K56" s="58">
        <f>IF(Table_Advisor!R38="","",Table_Advisor!R38)</f>
        <v>0</v>
      </c>
      <c r="L56"/>
      <c r="W56" s="20"/>
    </row>
    <row r="57" spans="1:23" x14ac:dyDescent="0.25">
      <c r="A57" s="16"/>
      <c r="C57" s="17" t="s">
        <v>100</v>
      </c>
      <c r="D57" s="58">
        <f>IF(Table_Advisor!J39="","",Table_Advisor!J39)</f>
        <v>0</v>
      </c>
      <c r="E57" s="58">
        <f>IF(Table_Advisor!K39="","",Table_Advisor!K39)</f>
        <v>0</v>
      </c>
      <c r="F57" s="58">
        <f>IF(Table_Advisor!L39="","",Table_Advisor!L39)</f>
        <v>0</v>
      </c>
      <c r="G57" s="58" t="str">
        <f>IF(Table_Advisor!M39="","",Table_Advisor!M39)</f>
        <v/>
      </c>
      <c r="H57" s="58" t="str">
        <f>IF(Table_Advisor!N39="","",Table_Advisor!N39)</f>
        <v/>
      </c>
      <c r="I57" s="58">
        <f>IF(Table_Advisor!O39="","",Table_Advisor!O39)</f>
        <v>0</v>
      </c>
      <c r="J57" s="58">
        <f>IF(Table_Advisor!Q39="","",Table_Advisor!Q39)</f>
        <v>0</v>
      </c>
      <c r="K57" s="58">
        <f>IF(Table_Advisor!R39="","",Table_Advisor!R39)</f>
        <v>0</v>
      </c>
      <c r="L57"/>
      <c r="W57" s="20"/>
    </row>
    <row r="58" spans="1:23" x14ac:dyDescent="0.25">
      <c r="A58" s="16"/>
      <c r="C58" s="17" t="s">
        <v>101</v>
      </c>
      <c r="D58" s="58">
        <f>IF(Table_Advisor!J40="","",Table_Advisor!J40)</f>
        <v>0</v>
      </c>
      <c r="E58" s="58">
        <f>IF(Table_Advisor!K40="","",Table_Advisor!K40)</f>
        <v>0</v>
      </c>
      <c r="F58" s="58">
        <f>IF(Table_Advisor!L40="","",Table_Advisor!L40)</f>
        <v>0</v>
      </c>
      <c r="G58" s="58">
        <f>IF(Table_Advisor!M40="","",Table_Advisor!M40)</f>
        <v>0</v>
      </c>
      <c r="H58" s="58">
        <f>IF(Table_Advisor!N40="","",Table_Advisor!N40)</f>
        <v>0</v>
      </c>
      <c r="I58" s="58">
        <f>IF(Table_Advisor!O40="","",Table_Advisor!O40)</f>
        <v>0</v>
      </c>
      <c r="J58" s="58">
        <f>IF(Table_Advisor!Q40="","",Table_Advisor!Q40)</f>
        <v>0</v>
      </c>
      <c r="K58" s="58">
        <f>IF(Table_Advisor!R40="","",Table_Advisor!R40)</f>
        <v>0</v>
      </c>
      <c r="L58"/>
      <c r="W58" s="20"/>
    </row>
    <row r="59" spans="1:23" x14ac:dyDescent="0.25">
      <c r="A59" s="16"/>
      <c r="C59" s="17" t="s">
        <v>102</v>
      </c>
      <c r="D59" s="58">
        <f>IF(Table_Advisor!J41="","",Table_Advisor!J41)</f>
        <v>0</v>
      </c>
      <c r="E59" s="58">
        <f>IF(Table_Advisor!K41="","",Table_Advisor!K41)</f>
        <v>0</v>
      </c>
      <c r="F59" s="58">
        <f>IF(Table_Advisor!L41="","",Table_Advisor!L41)</f>
        <v>0</v>
      </c>
      <c r="G59" s="58" t="str">
        <f>IF(Table_Advisor!M41="","",Table_Advisor!M41)</f>
        <v/>
      </c>
      <c r="H59" s="58" t="str">
        <f>IF(Table_Advisor!N41="","",Table_Advisor!N41)</f>
        <v/>
      </c>
      <c r="I59" s="58">
        <f>IF(Table_Advisor!O41="","",Table_Advisor!O41)</f>
        <v>0</v>
      </c>
      <c r="J59" s="58">
        <f>IF(Table_Advisor!Q41="","",Table_Advisor!Q41)</f>
        <v>0</v>
      </c>
      <c r="K59" s="58">
        <f>IF(Table_Advisor!R41="","",Table_Advisor!R41)</f>
        <v>0</v>
      </c>
      <c r="L59"/>
      <c r="W59" s="20"/>
    </row>
    <row r="60" spans="1:23" x14ac:dyDescent="0.25">
      <c r="A60" s="16"/>
      <c r="C60" s="17" t="s">
        <v>103</v>
      </c>
      <c r="D60" s="58">
        <f>IF(Table_Advisor!J42="","",Table_Advisor!J42)</f>
        <v>0</v>
      </c>
      <c r="E60" s="58">
        <f>IF(Table_Advisor!K42="","",Table_Advisor!K42)</f>
        <v>0</v>
      </c>
      <c r="F60" s="58">
        <f>IF(Table_Advisor!L42="","",Table_Advisor!L42)</f>
        <v>0</v>
      </c>
      <c r="G60" s="58" t="str">
        <f>IF(Table_Advisor!M42="","",Table_Advisor!M42)</f>
        <v/>
      </c>
      <c r="H60" s="58" t="str">
        <f>IF(Table_Advisor!N42="","",Table_Advisor!N42)</f>
        <v/>
      </c>
      <c r="I60" s="58">
        <f>IF(Table_Advisor!O42="","",Table_Advisor!O42)</f>
        <v>0</v>
      </c>
      <c r="J60" s="58">
        <f>IF(Table_Advisor!Q42="","",Table_Advisor!Q42)</f>
        <v>0</v>
      </c>
      <c r="K60" s="58">
        <f>IF(Table_Advisor!R42="","",Table_Advisor!R42)</f>
        <v>0</v>
      </c>
      <c r="L60"/>
      <c r="W60" s="20"/>
    </row>
    <row r="61" spans="1:23" x14ac:dyDescent="0.25">
      <c r="A61" s="16"/>
      <c r="C61" s="17" t="s">
        <v>104</v>
      </c>
      <c r="D61" s="58">
        <f>IF(Table_Advisor!J43="","",Table_Advisor!J43)</f>
        <v>0</v>
      </c>
      <c r="E61" s="58">
        <f>IF(Table_Advisor!K43="","",Table_Advisor!K43)</f>
        <v>0</v>
      </c>
      <c r="F61" s="58">
        <f>IF(Table_Advisor!L43="","",Table_Advisor!L43)</f>
        <v>0</v>
      </c>
      <c r="G61" s="58">
        <f>IF(Table_Advisor!M43="","",Table_Advisor!M43)</f>
        <v>0</v>
      </c>
      <c r="H61" s="58">
        <f>IF(Table_Advisor!N43="","",Table_Advisor!N43)</f>
        <v>0</v>
      </c>
      <c r="I61" s="58">
        <f>IF(Table_Advisor!O43="","",Table_Advisor!O43)</f>
        <v>0</v>
      </c>
      <c r="J61" s="58">
        <f>IF(Table_Advisor!Q43="","",Table_Advisor!Q43)</f>
        <v>0</v>
      </c>
      <c r="K61" s="58">
        <f>IF(Table_Advisor!R43="","",Table_Advisor!R43)</f>
        <v>0</v>
      </c>
      <c r="L61"/>
      <c r="W61" s="20"/>
    </row>
    <row r="62" spans="1:23" x14ac:dyDescent="0.25">
      <c r="A62" s="16"/>
      <c r="C62" s="17" t="s">
        <v>105</v>
      </c>
      <c r="D62" s="58">
        <f>IF(Table_Advisor!J44="","",Table_Advisor!J44)</f>
        <v>0</v>
      </c>
      <c r="E62" s="58">
        <f>IF(Table_Advisor!K44="","",Table_Advisor!K44)</f>
        <v>0</v>
      </c>
      <c r="F62" s="58">
        <f>IF(Table_Advisor!L44="","",Table_Advisor!L44)</f>
        <v>0</v>
      </c>
      <c r="G62" s="58" t="str">
        <f>IF(Table_Advisor!M44="","",Table_Advisor!M44)</f>
        <v/>
      </c>
      <c r="H62" s="58" t="str">
        <f>IF(Table_Advisor!N44="","",Table_Advisor!N44)</f>
        <v/>
      </c>
      <c r="I62" s="58">
        <f>IF(Table_Advisor!O44="","",Table_Advisor!O44)</f>
        <v>0</v>
      </c>
      <c r="J62" s="58">
        <f>IF(Table_Advisor!Q44="","",Table_Advisor!Q44)</f>
        <v>0</v>
      </c>
      <c r="K62" s="58">
        <f>IF(Table_Advisor!R44="","",Table_Advisor!R44)</f>
        <v>0</v>
      </c>
      <c r="L62"/>
      <c r="W62" s="20"/>
    </row>
    <row r="63" spans="1:23" x14ac:dyDescent="0.25">
      <c r="A63" s="16"/>
      <c r="C63" s="17" t="s">
        <v>106</v>
      </c>
      <c r="D63" s="58">
        <f>IF(Table_Advisor!J45="","",Table_Advisor!J45)</f>
        <v>0</v>
      </c>
      <c r="E63" s="58">
        <f>IF(Table_Advisor!K45="","",Table_Advisor!K45)</f>
        <v>0</v>
      </c>
      <c r="F63" s="58">
        <f>IF(Table_Advisor!L45="","",Table_Advisor!L45)</f>
        <v>0</v>
      </c>
      <c r="G63" s="58" t="str">
        <f>IF(Table_Advisor!M45="","",Table_Advisor!M45)</f>
        <v/>
      </c>
      <c r="H63" s="58" t="str">
        <f>IF(Table_Advisor!N45="","",Table_Advisor!N45)</f>
        <v/>
      </c>
      <c r="I63" s="58">
        <f>IF(Table_Advisor!O45="","",Table_Advisor!O45)</f>
        <v>0</v>
      </c>
      <c r="J63" s="58">
        <f>IF(Table_Advisor!Q45="","",Table_Advisor!Q45)</f>
        <v>0</v>
      </c>
      <c r="K63" s="58">
        <f>IF(Table_Advisor!R45="","",Table_Advisor!R45)</f>
        <v>0</v>
      </c>
      <c r="L63"/>
      <c r="W63" s="20"/>
    </row>
    <row r="64" spans="1:23" x14ac:dyDescent="0.25">
      <c r="A64" s="16"/>
      <c r="C64" s="17" t="s">
        <v>107</v>
      </c>
      <c r="D64" s="58">
        <f>IF(Table_Advisor!J46="","",Table_Advisor!J46)</f>
        <v>0</v>
      </c>
      <c r="E64" s="58">
        <f>IF(Table_Advisor!K46="","",Table_Advisor!K46)</f>
        <v>0</v>
      </c>
      <c r="F64" s="58">
        <f>IF(Table_Advisor!L46="","",Table_Advisor!L46)</f>
        <v>0</v>
      </c>
      <c r="G64" s="58">
        <f>IF(Table_Advisor!M46="","",Table_Advisor!M46)</f>
        <v>0</v>
      </c>
      <c r="H64" s="58">
        <f>IF(Table_Advisor!N46="","",Table_Advisor!N46)</f>
        <v>0</v>
      </c>
      <c r="I64" s="58">
        <f>IF(Table_Advisor!O46="","",Table_Advisor!O46)</f>
        <v>0</v>
      </c>
      <c r="J64" s="58">
        <f>IF(Table_Advisor!Q46="","",Table_Advisor!Q46)</f>
        <v>0</v>
      </c>
      <c r="K64" s="58">
        <f>IF(Table_Advisor!R46="","",Table_Advisor!R46)</f>
        <v>0</v>
      </c>
      <c r="L64"/>
      <c r="W64" s="20"/>
    </row>
    <row r="65" spans="1:23" x14ac:dyDescent="0.25">
      <c r="A65" s="16"/>
      <c r="C65" s="17" t="s">
        <v>108</v>
      </c>
      <c r="D65" s="58">
        <f>IF(Table_Advisor!J47="","",Table_Advisor!J47)</f>
        <v>0</v>
      </c>
      <c r="E65" s="58">
        <f>IF(Table_Advisor!K47="","",Table_Advisor!K47)</f>
        <v>0</v>
      </c>
      <c r="F65" s="58">
        <f>IF(Table_Advisor!L47="","",Table_Advisor!L47)</f>
        <v>0</v>
      </c>
      <c r="G65" s="58" t="str">
        <f>IF(Table_Advisor!M47="","",Table_Advisor!M47)</f>
        <v/>
      </c>
      <c r="H65" s="58" t="str">
        <f>IF(Table_Advisor!N47="","",Table_Advisor!N47)</f>
        <v/>
      </c>
      <c r="I65" s="58">
        <f>IF(Table_Advisor!O47="","",Table_Advisor!O47)</f>
        <v>0</v>
      </c>
      <c r="J65" s="58">
        <f>IF(Table_Advisor!Q47="","",Table_Advisor!Q47)</f>
        <v>0</v>
      </c>
      <c r="K65" s="58">
        <f>IF(Table_Advisor!R47="","",Table_Advisor!R47)</f>
        <v>0</v>
      </c>
      <c r="L65"/>
      <c r="W65" s="20"/>
    </row>
    <row r="66" spans="1:23" x14ac:dyDescent="0.25">
      <c r="A66" s="16"/>
      <c r="C66" s="17" t="s">
        <v>109</v>
      </c>
      <c r="D66" s="58">
        <f>IF(Table_Advisor!J48="","",Table_Advisor!J48)</f>
        <v>0</v>
      </c>
      <c r="E66" s="58">
        <f>IF(Table_Advisor!K48="","",Table_Advisor!K48)</f>
        <v>0</v>
      </c>
      <c r="F66" s="58">
        <f>IF(Table_Advisor!L48="","",Table_Advisor!L48)</f>
        <v>0</v>
      </c>
      <c r="G66" s="58" t="str">
        <f>IF(Table_Advisor!M48="","",Table_Advisor!M48)</f>
        <v/>
      </c>
      <c r="H66" s="58" t="str">
        <f>IF(Table_Advisor!N48="","",Table_Advisor!N48)</f>
        <v/>
      </c>
      <c r="I66" s="58">
        <f>IF(Table_Advisor!O48="","",Table_Advisor!O48)</f>
        <v>0</v>
      </c>
      <c r="J66" s="58">
        <f>IF(Table_Advisor!Q48="","",Table_Advisor!Q48)</f>
        <v>0</v>
      </c>
      <c r="K66" s="58">
        <f>IF(Table_Advisor!R48="","",Table_Advisor!R48)</f>
        <v>0</v>
      </c>
      <c r="L66"/>
      <c r="W66" s="20"/>
    </row>
    <row r="67" spans="1:23" x14ac:dyDescent="0.25">
      <c r="A67" s="16"/>
      <c r="C67" s="17" t="s">
        <v>110</v>
      </c>
      <c r="D67" s="58">
        <f>IF(Table_Advisor!J49="","",Table_Advisor!J49)</f>
        <v>0</v>
      </c>
      <c r="E67" s="58">
        <f>IF(Table_Advisor!K49="","",Table_Advisor!K49)</f>
        <v>0</v>
      </c>
      <c r="F67" s="58">
        <f>IF(Table_Advisor!L49="","",Table_Advisor!L49)</f>
        <v>0</v>
      </c>
      <c r="G67" s="58">
        <f>IF(Table_Advisor!M49="","",Table_Advisor!M49)</f>
        <v>0</v>
      </c>
      <c r="H67" s="58">
        <f>IF(Table_Advisor!N49="","",Table_Advisor!N49)</f>
        <v>0</v>
      </c>
      <c r="I67" s="58">
        <f>IF(Table_Advisor!O49="","",Table_Advisor!O49)</f>
        <v>0</v>
      </c>
      <c r="J67" s="58">
        <f>IF(Table_Advisor!Q49="","",Table_Advisor!Q49)</f>
        <v>0</v>
      </c>
      <c r="K67" s="58">
        <f>IF(Table_Advisor!R49="","",Table_Advisor!R49)</f>
        <v>0</v>
      </c>
      <c r="L67"/>
      <c r="W67" s="20"/>
    </row>
    <row r="68" spans="1:23" x14ac:dyDescent="0.25">
      <c r="A68" s="16"/>
      <c r="C68" s="17" t="s">
        <v>111</v>
      </c>
      <c r="D68" s="58">
        <f>IF(Table_Advisor!J50="","",Table_Advisor!J50)</f>
        <v>0</v>
      </c>
      <c r="E68" s="58">
        <f>IF(Table_Advisor!K50="","",Table_Advisor!K50)</f>
        <v>0</v>
      </c>
      <c r="F68" s="58">
        <f>IF(Table_Advisor!L50="","",Table_Advisor!L50)</f>
        <v>0</v>
      </c>
      <c r="G68" s="58" t="str">
        <f>IF(Table_Advisor!M50="","",Table_Advisor!M50)</f>
        <v/>
      </c>
      <c r="H68" s="58" t="str">
        <f>IF(Table_Advisor!N50="","",Table_Advisor!N50)</f>
        <v/>
      </c>
      <c r="I68" s="58">
        <f>IF(Table_Advisor!O50="","",Table_Advisor!O50)</f>
        <v>0</v>
      </c>
      <c r="J68" s="58">
        <f>IF(Table_Advisor!Q50="","",Table_Advisor!Q50)</f>
        <v>0</v>
      </c>
      <c r="K68" s="58">
        <f>IF(Table_Advisor!R50="","",Table_Advisor!R50)</f>
        <v>0</v>
      </c>
      <c r="L68"/>
      <c r="W68" s="20"/>
    </row>
    <row r="69" spans="1:23" x14ac:dyDescent="0.25">
      <c r="A69" s="16"/>
      <c r="C69" s="17" t="s">
        <v>112</v>
      </c>
      <c r="D69" s="58">
        <f>IF(Table_Advisor!J51="","",Table_Advisor!J51)</f>
        <v>0</v>
      </c>
      <c r="E69" s="58">
        <f>IF(Table_Advisor!K51="","",Table_Advisor!K51)</f>
        <v>0</v>
      </c>
      <c r="F69" s="58">
        <f>IF(Table_Advisor!L51="","",Table_Advisor!L51)</f>
        <v>0</v>
      </c>
      <c r="G69" s="58" t="str">
        <f>IF(Table_Advisor!M51="","",Table_Advisor!M51)</f>
        <v/>
      </c>
      <c r="H69" s="58" t="str">
        <f>IF(Table_Advisor!N51="","",Table_Advisor!N51)</f>
        <v/>
      </c>
      <c r="I69" s="58">
        <f>IF(Table_Advisor!O51="","",Table_Advisor!O51)</f>
        <v>0</v>
      </c>
      <c r="J69" s="58">
        <f>IF(Table_Advisor!Q51="","",Table_Advisor!Q51)</f>
        <v>0</v>
      </c>
      <c r="K69" s="58">
        <f>IF(Table_Advisor!R51="","",Table_Advisor!R51)</f>
        <v>0</v>
      </c>
      <c r="L69"/>
      <c r="W69" s="20"/>
    </row>
    <row r="70" spans="1:23" x14ac:dyDescent="0.25">
      <c r="A70" s="16"/>
      <c r="C70" s="17" t="s">
        <v>113</v>
      </c>
      <c r="D70" s="58">
        <f>IF(Table_Advisor!J52="","",Table_Advisor!J52)</f>
        <v>0</v>
      </c>
      <c r="E70" s="58">
        <f>IF(Table_Advisor!K52="","",Table_Advisor!K52)</f>
        <v>0</v>
      </c>
      <c r="F70" s="58">
        <f>IF(Table_Advisor!L52="","",Table_Advisor!L52)</f>
        <v>0</v>
      </c>
      <c r="G70" s="58">
        <f>IF(Table_Advisor!M52="","",Table_Advisor!M52)</f>
        <v>0</v>
      </c>
      <c r="H70" s="58">
        <f>IF(Table_Advisor!N52="","",Table_Advisor!N52)</f>
        <v>0</v>
      </c>
      <c r="I70" s="58">
        <f>IF(Table_Advisor!O52="","",Table_Advisor!O52)</f>
        <v>0</v>
      </c>
      <c r="J70" s="58">
        <f>IF(Table_Advisor!Q52="","",Table_Advisor!Q52)</f>
        <v>0</v>
      </c>
      <c r="K70" s="58">
        <f>IF(Table_Advisor!R52="","",Table_Advisor!R52)</f>
        <v>0</v>
      </c>
      <c r="L70"/>
      <c r="W70" s="20"/>
    </row>
    <row r="71" spans="1:23" x14ac:dyDescent="0.25">
      <c r="A71" s="16"/>
      <c r="C71" s="17" t="s">
        <v>114</v>
      </c>
      <c r="D71" s="58">
        <f>IF(Table_Advisor!J53="","",Table_Advisor!J53)</f>
        <v>0</v>
      </c>
      <c r="E71" s="58">
        <f>IF(Table_Advisor!K53="","",Table_Advisor!K53)</f>
        <v>0</v>
      </c>
      <c r="F71" s="58">
        <f>IF(Table_Advisor!L53="","",Table_Advisor!L53)</f>
        <v>0</v>
      </c>
      <c r="G71" s="58" t="str">
        <f>IF(Table_Advisor!M53="","",Table_Advisor!M53)</f>
        <v/>
      </c>
      <c r="H71" s="58" t="str">
        <f>IF(Table_Advisor!N53="","",Table_Advisor!N53)</f>
        <v/>
      </c>
      <c r="I71" s="58">
        <f>IF(Table_Advisor!O53="","",Table_Advisor!O53)</f>
        <v>0</v>
      </c>
      <c r="J71" s="58">
        <f>IF(Table_Advisor!Q53="","",Table_Advisor!Q53)</f>
        <v>0</v>
      </c>
      <c r="K71" s="58">
        <f>IF(Table_Advisor!R53="","",Table_Advisor!R53)</f>
        <v>0</v>
      </c>
      <c r="L71"/>
      <c r="W71" s="20"/>
    </row>
    <row r="72" spans="1:23" x14ac:dyDescent="0.25">
      <c r="A72" s="16"/>
      <c r="C72" s="17" t="s">
        <v>115</v>
      </c>
      <c r="D72" s="58">
        <f>IF(Table_Advisor!J54="","",Table_Advisor!J54)</f>
        <v>0</v>
      </c>
      <c r="E72" s="58">
        <f>IF(Table_Advisor!K54="","",Table_Advisor!K54)</f>
        <v>0</v>
      </c>
      <c r="F72" s="58">
        <f>IF(Table_Advisor!L54="","",Table_Advisor!L54)</f>
        <v>0</v>
      </c>
      <c r="G72" s="58" t="str">
        <f>IF(Table_Advisor!M54="","",Table_Advisor!M54)</f>
        <v/>
      </c>
      <c r="H72" s="58" t="str">
        <f>IF(Table_Advisor!N54="","",Table_Advisor!N54)</f>
        <v/>
      </c>
      <c r="I72" s="58">
        <f>IF(Table_Advisor!O54="","",Table_Advisor!O54)</f>
        <v>0</v>
      </c>
      <c r="J72" s="58">
        <f>IF(Table_Advisor!Q54="","",Table_Advisor!Q54)</f>
        <v>0</v>
      </c>
      <c r="K72" s="58">
        <f>IF(Table_Advisor!R54="","",Table_Advisor!R54)</f>
        <v>0</v>
      </c>
      <c r="L72"/>
      <c r="W72" s="20"/>
    </row>
    <row r="73" spans="1:23" x14ac:dyDescent="0.25">
      <c r="A73" s="16"/>
      <c r="C73" s="17" t="s">
        <v>116</v>
      </c>
      <c r="D73" s="58">
        <f>IF(Table_Advisor!J55="","",Table_Advisor!J55)</f>
        <v>0</v>
      </c>
      <c r="E73" s="58">
        <f>IF(Table_Advisor!K55="","",Table_Advisor!K55)</f>
        <v>0</v>
      </c>
      <c r="F73" s="58">
        <f>IF(Table_Advisor!L55="","",Table_Advisor!L55)</f>
        <v>0</v>
      </c>
      <c r="G73" s="58">
        <f>IF(Table_Advisor!M55="","",Table_Advisor!M55)</f>
        <v>0</v>
      </c>
      <c r="H73" s="58">
        <f>IF(Table_Advisor!N55="","",Table_Advisor!N55)</f>
        <v>0</v>
      </c>
      <c r="I73" s="58">
        <f>IF(Table_Advisor!O55="","",Table_Advisor!O55)</f>
        <v>0</v>
      </c>
      <c r="J73" s="58">
        <f>IF(Table_Advisor!Q55="","",Table_Advisor!Q55)</f>
        <v>0</v>
      </c>
      <c r="K73" s="58">
        <f>IF(Table_Advisor!R55="","",Table_Advisor!R55)</f>
        <v>0</v>
      </c>
      <c r="L73"/>
      <c r="W73" s="20"/>
    </row>
    <row r="74" spans="1:23" x14ac:dyDescent="0.25">
      <c r="A74" s="16"/>
      <c r="C74" s="21" t="s">
        <v>117</v>
      </c>
      <c r="D74" s="59">
        <f>IF(Table_Advisor!J56="","",Table_Advisor!J56)</f>
        <v>0</v>
      </c>
      <c r="E74" s="59">
        <f>IF(Table_Advisor!K56="","",Table_Advisor!K56)</f>
        <v>0</v>
      </c>
      <c r="F74" s="59">
        <f>IF(Table_Advisor!L56="","",Table_Advisor!L56)</f>
        <v>0</v>
      </c>
      <c r="G74" s="59">
        <f>IF(Table_Advisor!M56="","",Table_Advisor!M56)</f>
        <v>0</v>
      </c>
      <c r="H74" s="59">
        <f>IF(Table_Advisor!N56="","",Table_Advisor!N56)</f>
        <v>0</v>
      </c>
      <c r="I74" s="59">
        <f>IF(Table_Advisor!O56="","",Table_Advisor!O56)</f>
        <v>0</v>
      </c>
      <c r="J74" s="59">
        <f>IF(Table_Advisor!Q56="","",Table_Advisor!Q56)</f>
        <v>0</v>
      </c>
      <c r="K74" s="59">
        <f>IF(Table_Advisor!R56="","",Table_Advisor!R56)</f>
        <v>0</v>
      </c>
      <c r="L74"/>
      <c r="W74" s="20"/>
    </row>
    <row r="75" spans="1:23" x14ac:dyDescent="0.25">
      <c r="A75" s="16"/>
    </row>
    <row r="76" spans="1:23" x14ac:dyDescent="0.25">
      <c r="A76" s="16"/>
    </row>
    <row r="77" spans="1:23" x14ac:dyDescent="0.25">
      <c r="A77" s="16"/>
    </row>
  </sheetData>
  <sheetProtection algorithmName="SHA-512" hashValue="gkUICSr56Vf6UdLqK+X34J3fIyyifz+WAmfoIhub/sESvcjYv22kJeF+PXxGNx4GhZfRxsEVQZZxztyPIl4oXQ==" saltValue="xU1UsxaJgZyuzCXQnEMg3Q==" spinCount="100000" sheet="1" objects="1" scenarios="1"/>
  <mergeCells count="16">
    <mergeCell ref="O9:S10"/>
    <mergeCell ref="S32:W32"/>
    <mergeCell ref="U30:V30"/>
    <mergeCell ref="E31:F31"/>
    <mergeCell ref="I31:J31"/>
    <mergeCell ref="M31:N31"/>
    <mergeCell ref="Q31:R31"/>
    <mergeCell ref="U31:V31"/>
    <mergeCell ref="K9:N10"/>
    <mergeCell ref="G17:H18"/>
    <mergeCell ref="L17:M18"/>
    <mergeCell ref="Q17:R18"/>
    <mergeCell ref="E30:F30"/>
    <mergeCell ref="I30:J30"/>
    <mergeCell ref="M30:N30"/>
    <mergeCell ref="Q30:R30"/>
  </mergeCells>
  <phoneticPr fontId="5" type="noConversion"/>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424D-BE71-48DB-BCB4-FF40124AD266}">
  <sheetPr codeName="Sheet5">
    <tabColor rgb="FFD31145"/>
  </sheetPr>
  <dimension ref="A1:Z90"/>
  <sheetViews>
    <sheetView showGridLines="0" workbookViewId="0">
      <selection activeCell="J41" sqref="J41:O41"/>
    </sheetView>
  </sheetViews>
  <sheetFormatPr defaultColWidth="0" defaultRowHeight="0" customHeight="1" zeroHeight="1" x14ac:dyDescent="0.25"/>
  <cols>
    <col min="1" max="2" width="9.140625" customWidth="1"/>
    <col min="3" max="4" width="9.140625" style="17" customWidth="1"/>
    <col min="5" max="5" width="11" style="17" bestFit="1" customWidth="1"/>
    <col min="6" max="6" width="9.42578125" style="17" customWidth="1"/>
    <col min="7" max="7" width="10.28515625" style="17" customWidth="1"/>
    <col min="8" max="8" width="11" style="17" customWidth="1"/>
    <col min="9" max="9" width="9.140625" style="17" customWidth="1"/>
    <col min="10" max="10" width="12" style="17" customWidth="1"/>
    <col min="11" max="11" width="9.140625" style="17" customWidth="1"/>
    <col min="12" max="12" width="10.85546875" style="17" customWidth="1"/>
    <col min="13" max="23" width="9.140625" customWidth="1"/>
    <col min="24" max="24" width="5.5703125" style="20" customWidth="1"/>
    <col min="25" max="16384" width="9.140625" style="20" hidden="1"/>
  </cols>
  <sheetData>
    <row r="1" spans="1:23" ht="20.25" customHeight="1" x14ac:dyDescent="0.25">
      <c r="A1" s="16"/>
      <c r="B1" s="35"/>
      <c r="C1" s="35"/>
      <c r="D1" s="35"/>
      <c r="E1" s="35"/>
      <c r="F1" s="35"/>
      <c r="G1" s="35"/>
      <c r="H1" s="35"/>
      <c r="I1" s="35"/>
      <c r="J1" s="35"/>
      <c r="K1" s="35"/>
      <c r="L1" s="35"/>
      <c r="M1" s="35"/>
      <c r="N1" s="35"/>
      <c r="O1" s="35"/>
      <c r="P1" s="35"/>
      <c r="Q1" s="35"/>
      <c r="R1" s="35"/>
      <c r="S1" s="35"/>
      <c r="T1" s="35"/>
      <c r="U1" s="35"/>
      <c r="V1" s="35"/>
      <c r="W1" s="35"/>
    </row>
    <row r="2" spans="1:23" ht="15" x14ac:dyDescent="0.25">
      <c r="A2" s="16"/>
      <c r="B2" s="35"/>
      <c r="C2" s="35"/>
      <c r="D2" s="35"/>
      <c r="E2" s="35"/>
      <c r="F2" s="35"/>
      <c r="G2" s="35"/>
      <c r="H2" s="35"/>
      <c r="I2" s="35"/>
      <c r="J2" s="35"/>
      <c r="K2" s="35"/>
      <c r="L2" s="35"/>
      <c r="M2" s="35"/>
      <c r="N2" s="35"/>
      <c r="O2" s="35"/>
      <c r="P2" s="35"/>
      <c r="Q2" s="35"/>
      <c r="R2" s="35"/>
      <c r="S2" s="35"/>
      <c r="T2" s="35"/>
      <c r="U2" s="35"/>
      <c r="V2" s="35"/>
      <c r="W2" s="35"/>
    </row>
    <row r="3" spans="1:23" ht="15" x14ac:dyDescent="0.25">
      <c r="A3" s="16"/>
      <c r="B3" s="35"/>
      <c r="C3" s="35"/>
      <c r="D3" s="35"/>
      <c r="E3" s="35"/>
      <c r="F3" s="35"/>
      <c r="G3" s="35"/>
      <c r="H3" s="35"/>
      <c r="I3" s="35"/>
      <c r="J3" s="35"/>
      <c r="K3" s="35"/>
      <c r="L3" s="35"/>
      <c r="M3" s="35"/>
      <c r="N3" s="35"/>
      <c r="O3" s="35"/>
      <c r="P3" s="35"/>
      <c r="Q3" s="35"/>
      <c r="R3" s="35"/>
      <c r="S3" s="35"/>
      <c r="T3" s="35"/>
      <c r="U3" s="35"/>
      <c r="V3" s="35"/>
      <c r="W3" s="35"/>
    </row>
    <row r="4" spans="1:23" ht="15" x14ac:dyDescent="0.25">
      <c r="A4" s="16"/>
      <c r="B4" s="35"/>
      <c r="C4" s="35"/>
      <c r="D4" s="35"/>
      <c r="E4" s="35"/>
      <c r="F4" s="35"/>
      <c r="G4" s="35"/>
      <c r="H4" s="35"/>
      <c r="I4" s="35"/>
      <c r="J4" s="35"/>
      <c r="K4" s="35"/>
      <c r="L4" s="35"/>
      <c r="M4" s="35"/>
      <c r="N4" s="35"/>
      <c r="O4" s="35"/>
      <c r="P4" s="35"/>
      <c r="Q4" s="35"/>
      <c r="R4" s="35"/>
      <c r="S4" s="35"/>
      <c r="T4" s="35"/>
      <c r="U4" s="35"/>
      <c r="V4" s="35"/>
      <c r="W4" s="35"/>
    </row>
    <row r="5" spans="1:23" ht="15" x14ac:dyDescent="0.25">
      <c r="A5" s="16"/>
      <c r="B5" s="34"/>
      <c r="C5" s="34"/>
      <c r="D5" s="34"/>
      <c r="E5" s="34"/>
      <c r="F5" s="34"/>
      <c r="G5" s="34"/>
      <c r="H5" s="34"/>
      <c r="I5" s="34"/>
      <c r="J5" s="34"/>
      <c r="K5" s="34"/>
      <c r="L5" s="34"/>
      <c r="M5" s="34"/>
      <c r="N5" s="34"/>
      <c r="O5" s="34"/>
      <c r="P5" s="34"/>
      <c r="Q5" s="34"/>
      <c r="R5" s="34"/>
      <c r="S5" s="34"/>
      <c r="T5" s="34"/>
      <c r="U5" s="34"/>
      <c r="V5" s="34"/>
      <c r="W5" s="34"/>
    </row>
    <row r="6" spans="1:23" ht="15" x14ac:dyDescent="0.25">
      <c r="A6" s="16"/>
      <c r="B6" s="34"/>
      <c r="C6" s="34"/>
      <c r="D6" s="34"/>
      <c r="E6" s="34"/>
      <c r="F6" s="34"/>
      <c r="G6" s="34"/>
      <c r="H6" s="34"/>
      <c r="I6" s="34"/>
      <c r="J6" s="34"/>
      <c r="K6" s="34"/>
      <c r="L6" s="34"/>
      <c r="M6" s="34"/>
      <c r="N6" s="34"/>
      <c r="O6" s="34"/>
      <c r="P6" s="34"/>
      <c r="Q6" s="34"/>
      <c r="R6" s="34"/>
      <c r="S6" s="34"/>
      <c r="T6" s="34"/>
      <c r="U6" s="34"/>
      <c r="V6" s="34"/>
      <c r="W6" s="34"/>
    </row>
    <row r="7" spans="1:23" ht="15" x14ac:dyDescent="0.25">
      <c r="A7" s="16"/>
      <c r="B7" s="34"/>
      <c r="C7" s="34"/>
      <c r="D7" s="34"/>
      <c r="E7" s="34"/>
      <c r="F7" s="34"/>
      <c r="G7" s="34"/>
      <c r="H7" s="34"/>
      <c r="I7" s="34"/>
      <c r="J7" s="34"/>
      <c r="K7" s="34"/>
      <c r="L7" s="34"/>
      <c r="M7" s="34"/>
      <c r="N7" s="34"/>
      <c r="O7" s="34"/>
      <c r="P7" s="34"/>
      <c r="Q7" s="34"/>
      <c r="R7" s="34"/>
      <c r="S7" s="34"/>
      <c r="T7" s="34"/>
      <c r="U7" s="34"/>
      <c r="V7" s="34"/>
      <c r="W7" s="34"/>
    </row>
    <row r="8" spans="1:23" ht="15.75" thickBot="1" x14ac:dyDescent="0.3">
      <c r="A8" s="16"/>
      <c r="B8" s="34"/>
      <c r="C8" s="34"/>
      <c r="D8" s="34"/>
      <c r="E8" s="34"/>
      <c r="F8" s="34"/>
      <c r="G8" s="34"/>
      <c r="H8" s="34"/>
      <c r="I8" s="34"/>
      <c r="J8" s="34"/>
      <c r="K8" s="34"/>
      <c r="L8" s="34"/>
      <c r="M8" s="34"/>
      <c r="N8" s="34" t="s">
        <v>72</v>
      </c>
      <c r="O8" s="34"/>
      <c r="P8" s="34"/>
      <c r="Q8" s="34"/>
      <c r="R8" s="34"/>
      <c r="S8" s="34"/>
      <c r="T8" s="34"/>
      <c r="U8" s="34"/>
      <c r="V8" s="34"/>
      <c r="W8" s="34"/>
    </row>
    <row r="9" spans="1:23" ht="15" x14ac:dyDescent="0.25">
      <c r="A9" s="16"/>
      <c r="B9" s="34"/>
      <c r="C9" s="34"/>
      <c r="D9" s="34"/>
      <c r="E9" s="34"/>
      <c r="F9" s="34"/>
      <c r="G9" s="34"/>
      <c r="H9" s="34"/>
      <c r="I9" s="34"/>
      <c r="J9" s="34"/>
      <c r="K9" s="116">
        <v>0</v>
      </c>
      <c r="L9" s="117"/>
      <c r="M9" s="117"/>
      <c r="N9" s="118"/>
      <c r="O9" s="138" t="s">
        <v>215</v>
      </c>
      <c r="P9" s="139"/>
      <c r="Q9" s="139"/>
      <c r="R9" s="139"/>
      <c r="S9" s="139"/>
      <c r="T9" s="139"/>
      <c r="U9" s="34"/>
      <c r="V9" s="34"/>
      <c r="W9" s="34"/>
    </row>
    <row r="10" spans="1:23" ht="15.75" thickBot="1" x14ac:dyDescent="0.3">
      <c r="A10" s="16"/>
      <c r="B10" s="34"/>
      <c r="C10" s="34"/>
      <c r="D10" s="34"/>
      <c r="E10" s="34"/>
      <c r="F10" s="34"/>
      <c r="G10" s="34"/>
      <c r="H10" s="34"/>
      <c r="I10" s="34"/>
      <c r="J10" s="34"/>
      <c r="K10" s="119"/>
      <c r="L10" s="120"/>
      <c r="M10" s="120"/>
      <c r="N10" s="121"/>
      <c r="O10" s="138"/>
      <c r="P10" s="139"/>
      <c r="Q10" s="139"/>
      <c r="R10" s="139"/>
      <c r="S10" s="139"/>
      <c r="T10" s="139"/>
      <c r="U10" s="34"/>
      <c r="V10" s="34"/>
      <c r="W10" s="34"/>
    </row>
    <row r="11" spans="1:23" ht="15" x14ac:dyDescent="0.25">
      <c r="A11" s="16"/>
      <c r="B11" s="34"/>
      <c r="C11" s="34"/>
      <c r="D11" s="34"/>
      <c r="E11" s="34"/>
      <c r="F11" s="34"/>
      <c r="G11" s="34"/>
      <c r="H11" s="34"/>
      <c r="I11" s="34"/>
      <c r="J11" s="34"/>
      <c r="K11" s="34"/>
      <c r="L11" s="34"/>
      <c r="M11" s="34"/>
      <c r="N11" s="34"/>
      <c r="O11" s="34"/>
      <c r="P11" s="34"/>
      <c r="Q11" s="34"/>
      <c r="R11" s="34"/>
      <c r="S11" s="34"/>
      <c r="T11" s="34"/>
      <c r="U11" s="34"/>
      <c r="V11" s="34"/>
      <c r="W11" s="34"/>
    </row>
    <row r="12" spans="1:23" ht="15" x14ac:dyDescent="0.25">
      <c r="A12" s="16"/>
      <c r="B12" s="34"/>
      <c r="C12" s="34"/>
      <c r="D12" s="34"/>
      <c r="E12" s="34"/>
      <c r="F12" s="34"/>
      <c r="G12" s="34"/>
      <c r="H12" s="34"/>
      <c r="I12" s="34"/>
      <c r="J12" s="34"/>
      <c r="K12" s="34"/>
      <c r="L12" s="34"/>
      <c r="M12" s="34"/>
      <c r="N12" s="34"/>
      <c r="O12" s="34"/>
      <c r="P12" s="34"/>
      <c r="Q12" s="34"/>
      <c r="R12" s="34"/>
      <c r="S12" s="34"/>
      <c r="T12" s="34"/>
      <c r="U12" s="34"/>
      <c r="V12" s="34"/>
      <c r="W12" s="34"/>
    </row>
    <row r="13" spans="1:23" ht="15" x14ac:dyDescent="0.25">
      <c r="A13" s="16"/>
      <c r="B13" s="34"/>
      <c r="C13" s="34"/>
      <c r="D13" s="34"/>
      <c r="E13" s="34"/>
      <c r="F13" s="34"/>
      <c r="G13" s="34"/>
      <c r="H13" s="34"/>
      <c r="I13" s="34"/>
      <c r="J13" s="34"/>
      <c r="K13" s="34"/>
      <c r="L13" s="34"/>
      <c r="M13" s="34"/>
      <c r="N13" s="34"/>
      <c r="O13" s="34"/>
      <c r="P13" s="34"/>
      <c r="Q13" s="34"/>
      <c r="R13" s="34"/>
      <c r="S13" s="34"/>
      <c r="T13" s="34"/>
      <c r="U13" s="34"/>
      <c r="V13" s="34"/>
      <c r="W13" s="34"/>
    </row>
    <row r="14" spans="1:23" ht="15" x14ac:dyDescent="0.25">
      <c r="A14" s="16"/>
      <c r="B14" s="34"/>
      <c r="C14" s="34"/>
      <c r="D14" s="34"/>
      <c r="E14" s="34"/>
      <c r="F14" s="34"/>
      <c r="G14" s="34"/>
      <c r="H14" s="34"/>
      <c r="I14" s="34"/>
      <c r="J14" s="34"/>
      <c r="K14" s="34"/>
      <c r="L14" s="34"/>
      <c r="M14" s="34"/>
      <c r="N14" s="34"/>
      <c r="O14" s="34"/>
      <c r="P14" s="34"/>
      <c r="Q14" s="34"/>
      <c r="R14" s="34"/>
      <c r="S14" s="34"/>
      <c r="T14" s="34"/>
      <c r="U14" s="34"/>
      <c r="V14" s="34"/>
      <c r="W14" s="34"/>
    </row>
    <row r="15" spans="1:23" ht="15" x14ac:dyDescent="0.25">
      <c r="A15" s="16"/>
      <c r="B15" s="50"/>
      <c r="C15" s="50"/>
      <c r="D15" s="50"/>
      <c r="E15" s="50"/>
      <c r="F15" s="50"/>
      <c r="G15" s="50"/>
      <c r="H15" s="50"/>
      <c r="I15" s="50"/>
      <c r="J15" s="50"/>
      <c r="K15" s="50"/>
      <c r="L15" s="50"/>
      <c r="M15" s="50"/>
      <c r="N15" s="50"/>
      <c r="O15" s="50"/>
      <c r="P15" s="50"/>
      <c r="Q15" s="50"/>
      <c r="R15" s="50"/>
      <c r="S15" s="50"/>
      <c r="T15" s="50"/>
      <c r="U15" s="50"/>
      <c r="V15" s="50"/>
      <c r="W15" s="50"/>
    </row>
    <row r="16" spans="1:23" ht="15" x14ac:dyDescent="0.25">
      <c r="A16" s="16"/>
      <c r="B16" s="51"/>
      <c r="C16" s="51"/>
      <c r="D16" s="51"/>
      <c r="E16" s="51"/>
      <c r="F16" s="51"/>
      <c r="G16" s="51"/>
      <c r="H16" s="51"/>
      <c r="I16" s="51"/>
      <c r="J16" s="51"/>
      <c r="K16" s="51"/>
      <c r="L16" s="51"/>
      <c r="M16" s="51"/>
      <c r="N16" s="51"/>
      <c r="O16" s="51"/>
      <c r="P16" s="51"/>
      <c r="Q16" s="51"/>
      <c r="R16" s="51"/>
      <c r="S16" s="51"/>
      <c r="T16" s="51"/>
      <c r="U16" s="51"/>
      <c r="V16" s="51"/>
      <c r="W16" s="51"/>
    </row>
    <row r="17" spans="1:26" ht="15" x14ac:dyDescent="0.25">
      <c r="A17" s="16"/>
      <c r="B17" s="51"/>
      <c r="C17" s="51"/>
      <c r="D17" s="51"/>
      <c r="E17" s="51"/>
      <c r="F17" s="51"/>
      <c r="G17" s="51"/>
      <c r="H17" s="51"/>
      <c r="I17" s="51"/>
      <c r="J17" s="51"/>
      <c r="K17" s="51"/>
      <c r="L17" s="51"/>
      <c r="M17" s="51"/>
      <c r="N17" s="51"/>
      <c r="O17" s="51"/>
      <c r="P17" s="51"/>
      <c r="Q17" s="51"/>
      <c r="R17" s="51"/>
      <c r="S17" s="51"/>
      <c r="T17" s="51"/>
      <c r="U17" s="51"/>
      <c r="V17" s="51"/>
      <c r="W17" s="51"/>
    </row>
    <row r="18" spans="1:26" ht="15" x14ac:dyDescent="0.25">
      <c r="A18" s="16"/>
      <c r="B18" s="51"/>
      <c r="C18" s="51"/>
      <c r="D18" s="51"/>
      <c r="E18" s="51"/>
      <c r="F18" s="51"/>
      <c r="G18" s="51"/>
      <c r="H18" s="51"/>
      <c r="I18" s="51"/>
      <c r="J18" s="51"/>
      <c r="K18" s="51"/>
      <c r="L18" s="51"/>
      <c r="M18" s="51"/>
      <c r="N18" s="51"/>
      <c r="O18" s="51"/>
      <c r="P18" s="51"/>
      <c r="Q18" s="51"/>
      <c r="R18" s="51"/>
      <c r="S18" s="51"/>
      <c r="T18" s="51"/>
      <c r="U18" s="51"/>
      <c r="V18" s="51"/>
      <c r="W18" s="51"/>
    </row>
    <row r="19" spans="1:26" ht="15" x14ac:dyDescent="0.25">
      <c r="A19" s="16"/>
      <c r="B19" s="51"/>
      <c r="C19" s="51"/>
      <c r="D19" s="51"/>
      <c r="E19" s="51"/>
      <c r="F19" s="51"/>
      <c r="G19" s="51"/>
      <c r="H19" s="51"/>
      <c r="I19" s="51"/>
      <c r="J19" s="51"/>
      <c r="K19" s="51"/>
      <c r="L19" s="51"/>
      <c r="M19" s="51"/>
      <c r="N19" s="51"/>
      <c r="O19" s="51"/>
      <c r="P19" s="51"/>
      <c r="Q19" s="51"/>
      <c r="R19" s="51"/>
      <c r="S19" s="51"/>
      <c r="T19" s="51"/>
      <c r="U19" s="51"/>
      <c r="V19" s="51"/>
      <c r="W19" s="51"/>
    </row>
    <row r="20" spans="1:26" ht="15" x14ac:dyDescent="0.25">
      <c r="A20" s="16"/>
      <c r="B20" s="51"/>
      <c r="C20" s="51"/>
      <c r="D20" s="51"/>
      <c r="E20" s="51"/>
      <c r="F20" s="51"/>
      <c r="G20" s="51"/>
      <c r="H20" s="51"/>
      <c r="I20" s="51"/>
      <c r="J20" s="51"/>
      <c r="K20" s="51"/>
      <c r="L20" s="51"/>
      <c r="M20" s="51"/>
      <c r="N20" s="51"/>
      <c r="O20" s="51"/>
      <c r="P20" s="51"/>
      <c r="Q20" s="51"/>
      <c r="R20" s="51"/>
      <c r="S20" s="51"/>
      <c r="T20" s="51"/>
      <c r="U20" s="51"/>
      <c r="V20" s="51"/>
      <c r="W20" s="51"/>
    </row>
    <row r="21" spans="1:26" ht="15" x14ac:dyDescent="0.25">
      <c r="A21" s="16"/>
      <c r="B21" s="51"/>
      <c r="C21" s="51"/>
      <c r="D21" s="51"/>
      <c r="E21" s="51"/>
      <c r="F21" s="51"/>
      <c r="G21" s="51"/>
      <c r="H21" s="51"/>
      <c r="I21" s="51"/>
      <c r="J21" s="51"/>
      <c r="K21" s="51"/>
      <c r="L21" s="51"/>
      <c r="M21" s="51"/>
      <c r="N21" s="51"/>
      <c r="O21" s="51"/>
      <c r="P21" s="51"/>
      <c r="Q21" s="51"/>
      <c r="R21" s="51"/>
      <c r="S21" s="51"/>
      <c r="T21" s="51"/>
      <c r="U21" s="51"/>
      <c r="V21" s="51"/>
      <c r="W21" s="51"/>
    </row>
    <row r="22" spans="1:26" ht="15" x14ac:dyDescent="0.25">
      <c r="A22" s="16"/>
      <c r="B22" s="51"/>
      <c r="C22" s="51"/>
      <c r="D22" s="51"/>
      <c r="E22" s="51"/>
      <c r="F22" s="51"/>
      <c r="G22" s="51"/>
      <c r="H22" s="51"/>
      <c r="I22" s="51"/>
      <c r="J22" s="51"/>
      <c r="K22" s="51"/>
      <c r="L22" s="51"/>
      <c r="M22" s="51"/>
      <c r="N22" s="51"/>
      <c r="O22" s="51"/>
      <c r="P22" s="51"/>
      <c r="Q22" s="51"/>
      <c r="R22" s="51"/>
      <c r="S22" s="51"/>
      <c r="T22" s="51"/>
      <c r="U22" s="51"/>
      <c r="V22" s="51"/>
      <c r="W22" s="51"/>
    </row>
    <row r="23" spans="1:26" ht="15" x14ac:dyDescent="0.25">
      <c r="A23" s="16"/>
      <c r="B23" s="51"/>
      <c r="C23" s="51"/>
      <c r="D23" s="51"/>
      <c r="E23" s="51"/>
      <c r="F23" s="51"/>
      <c r="G23" s="51"/>
      <c r="H23" s="51"/>
      <c r="I23" s="51"/>
      <c r="J23" s="51"/>
      <c r="K23" s="51"/>
      <c r="L23" s="51"/>
      <c r="M23" s="51"/>
      <c r="N23" s="51"/>
      <c r="O23" s="51"/>
      <c r="P23" s="51"/>
      <c r="Q23" s="51"/>
      <c r="R23" s="51"/>
      <c r="S23" s="51"/>
      <c r="T23" s="51"/>
      <c r="U23" s="51"/>
      <c r="V23" s="51"/>
      <c r="W23" s="51"/>
    </row>
    <row r="24" spans="1:26" s="33" customFormat="1" ht="9.75" customHeight="1" thickBot="1" x14ac:dyDescent="0.3">
      <c r="A24" s="40"/>
      <c r="B24" s="50"/>
      <c r="C24" s="50"/>
      <c r="D24" s="50"/>
      <c r="E24" s="50"/>
      <c r="F24" s="50"/>
      <c r="G24" s="50"/>
      <c r="H24" s="50"/>
      <c r="I24" s="50"/>
      <c r="J24" s="50"/>
      <c r="K24" s="50"/>
      <c r="L24" s="50"/>
      <c r="M24" s="50"/>
      <c r="N24" s="50"/>
      <c r="O24" s="50"/>
      <c r="P24" s="50"/>
      <c r="Q24" s="50"/>
      <c r="R24" s="50"/>
      <c r="S24" s="50"/>
      <c r="T24" s="50"/>
      <c r="U24" s="50"/>
      <c r="V24" s="50"/>
      <c r="W24" s="50"/>
    </row>
    <row r="25" spans="1:26" ht="24" customHeight="1" thickBot="1" x14ac:dyDescent="0.3">
      <c r="A25" s="16"/>
      <c r="B25" s="50"/>
      <c r="C25" s="50"/>
      <c r="D25" s="50"/>
      <c r="E25" s="50"/>
      <c r="F25" s="124"/>
      <c r="G25" s="125"/>
      <c r="H25" s="50"/>
      <c r="I25" s="50"/>
      <c r="J25" s="126"/>
      <c r="K25" s="127"/>
      <c r="L25" s="50"/>
      <c r="M25" s="50"/>
      <c r="N25" s="128"/>
      <c r="O25" s="129"/>
      <c r="P25" s="50"/>
      <c r="Q25" s="50"/>
      <c r="R25" s="130"/>
      <c r="S25" s="131"/>
      <c r="T25" s="50"/>
      <c r="U25" s="62"/>
      <c r="V25" s="62"/>
      <c r="W25" s="50"/>
    </row>
    <row r="26" spans="1:26" ht="15" x14ac:dyDescent="0.25">
      <c r="A26" s="16"/>
      <c r="B26" s="50"/>
      <c r="C26" s="50"/>
      <c r="D26" s="50"/>
      <c r="E26" s="140" t="s">
        <v>216</v>
      </c>
      <c r="F26" s="140"/>
      <c r="G26" s="140"/>
      <c r="H26" s="140"/>
      <c r="I26" s="140" t="s">
        <v>217</v>
      </c>
      <c r="J26" s="140"/>
      <c r="K26" s="140"/>
      <c r="L26" s="140"/>
      <c r="M26" s="140" t="s">
        <v>218</v>
      </c>
      <c r="N26" s="140"/>
      <c r="O26" s="140"/>
      <c r="P26" s="140"/>
      <c r="Q26" s="140" t="s">
        <v>219</v>
      </c>
      <c r="R26" s="140"/>
      <c r="S26" s="140"/>
      <c r="T26" s="140"/>
      <c r="U26" s="107"/>
      <c r="V26" s="107"/>
      <c r="W26" s="50"/>
    </row>
    <row r="27" spans="1:26" ht="15.75" thickBot="1" x14ac:dyDescent="0.3">
      <c r="A27" s="16"/>
      <c r="B27" s="52"/>
      <c r="C27" s="52"/>
      <c r="D27" s="52"/>
      <c r="E27" s="52"/>
      <c r="F27" s="52"/>
      <c r="G27" s="52"/>
      <c r="H27" s="52"/>
      <c r="I27" s="52"/>
      <c r="J27" s="52"/>
      <c r="K27" s="52"/>
      <c r="L27" s="52"/>
      <c r="M27" s="52"/>
      <c r="N27" s="52"/>
      <c r="O27" s="52"/>
      <c r="P27" s="52"/>
      <c r="Q27" s="52"/>
      <c r="R27" s="52"/>
      <c r="S27" s="52"/>
      <c r="T27" s="52"/>
      <c r="U27" s="52"/>
      <c r="V27" s="52"/>
      <c r="W27" s="52"/>
    </row>
    <row r="28" spans="1:26" ht="15.75" thickTop="1" x14ac:dyDescent="0.25">
      <c r="A28" s="16"/>
      <c r="C28"/>
      <c r="D28"/>
      <c r="E28"/>
      <c r="F28"/>
      <c r="G28"/>
      <c r="H28"/>
      <c r="I28"/>
      <c r="J28"/>
      <c r="K28"/>
      <c r="L28"/>
    </row>
    <row r="29" spans="1:26" ht="19.5" thickBot="1" x14ac:dyDescent="0.35">
      <c r="A29" s="16"/>
      <c r="B29" s="32"/>
      <c r="C29" s="32"/>
      <c r="D29" s="32"/>
      <c r="E29" s="32"/>
      <c r="F29" s="32"/>
      <c r="G29" s="36"/>
      <c r="H29" s="32"/>
      <c r="I29" s="38" t="s">
        <v>203</v>
      </c>
      <c r="J29" s="38"/>
      <c r="K29" s="39"/>
      <c r="L29" s="39"/>
      <c r="M29" s="32"/>
      <c r="N29" s="38" t="s">
        <v>208</v>
      </c>
      <c r="O29" s="39"/>
      <c r="P29" s="39"/>
      <c r="Q29" s="39"/>
      <c r="R29" s="32"/>
      <c r="S29" s="38"/>
      <c r="T29" s="38"/>
      <c r="U29" s="39"/>
      <c r="V29" s="39"/>
      <c r="W29" s="32"/>
      <c r="X29" s="32"/>
      <c r="Y29" s="32"/>
      <c r="Z29" s="32"/>
    </row>
    <row r="30" spans="1:26" ht="15" customHeight="1" x14ac:dyDescent="0.25">
      <c r="A30" s="16"/>
      <c r="B30" s="32"/>
      <c r="C30" s="32"/>
      <c r="D30" s="32"/>
      <c r="E30" s="32"/>
      <c r="F30" s="32"/>
      <c r="G30" s="32"/>
      <c r="H30" s="32"/>
      <c r="I30" s="32"/>
      <c r="J30" s="99">
        <f>IFERROR(Table_UM!$W$62,0)</f>
        <v>0</v>
      </c>
      <c r="K30" s="100"/>
      <c r="L30" s="32"/>
      <c r="M30" s="32"/>
      <c r="N30" s="32"/>
      <c r="O30" s="99">
        <f>IFERROR(Table_UM!$W$64,0)</f>
        <v>0</v>
      </c>
      <c r="P30" s="100"/>
      <c r="Q30" s="32"/>
      <c r="R30" s="32"/>
      <c r="S30" s="32"/>
      <c r="T30" s="32"/>
      <c r="U30" s="32"/>
      <c r="V30" s="32"/>
      <c r="W30" s="32"/>
      <c r="X30" s="32"/>
    </row>
    <row r="31" spans="1:26" ht="15.75" customHeight="1" thickBot="1" x14ac:dyDescent="0.3">
      <c r="A31" s="16"/>
      <c r="B31" s="32"/>
      <c r="C31" s="32"/>
      <c r="D31" s="32"/>
      <c r="E31" s="32"/>
      <c r="F31" s="32"/>
      <c r="G31" s="32"/>
      <c r="H31" s="32"/>
      <c r="I31" s="32"/>
      <c r="J31" s="101"/>
      <c r="K31" s="102"/>
      <c r="L31" s="32"/>
      <c r="M31" s="32"/>
      <c r="N31" s="32"/>
      <c r="O31" s="101"/>
      <c r="P31" s="102"/>
      <c r="Q31" s="32"/>
      <c r="R31" s="32"/>
      <c r="S31" s="32"/>
      <c r="T31" s="32"/>
      <c r="U31" s="32"/>
      <c r="V31" s="32"/>
      <c r="W31" s="32"/>
      <c r="X31" s="32"/>
    </row>
    <row r="32" spans="1:26" ht="15.75" thickBot="1" x14ac:dyDescent="0.3">
      <c r="A32" s="16"/>
      <c r="B32" s="37"/>
      <c r="C32" s="37"/>
      <c r="D32" s="37"/>
      <c r="E32" s="37"/>
      <c r="F32" s="37"/>
      <c r="G32" s="37"/>
      <c r="H32" s="37"/>
      <c r="I32" s="37"/>
      <c r="J32" s="37"/>
      <c r="K32" s="37"/>
      <c r="L32" s="37"/>
      <c r="M32" s="37"/>
      <c r="N32" s="37"/>
      <c r="O32" s="37"/>
      <c r="P32" s="37"/>
      <c r="Q32" s="37"/>
      <c r="R32" s="37"/>
      <c r="S32" s="37"/>
      <c r="T32" s="37"/>
      <c r="U32" s="37"/>
      <c r="V32" s="37"/>
      <c r="W32" s="37"/>
    </row>
    <row r="33" spans="1:23" ht="15.75" thickTop="1" x14ac:dyDescent="0.25">
      <c r="A33" s="16"/>
      <c r="C33"/>
      <c r="D33"/>
      <c r="E33"/>
      <c r="F33"/>
      <c r="G33"/>
      <c r="H33"/>
      <c r="I33"/>
      <c r="J33"/>
      <c r="K33"/>
      <c r="L33"/>
    </row>
    <row r="34" spans="1:23" ht="15" x14ac:dyDescent="0.25">
      <c r="A34" s="16"/>
      <c r="C34"/>
      <c r="D34"/>
      <c r="E34"/>
      <c r="F34"/>
      <c r="G34"/>
      <c r="H34"/>
      <c r="I34"/>
      <c r="J34"/>
      <c r="K34"/>
      <c r="L34"/>
    </row>
    <row r="35" spans="1:23" ht="15" x14ac:dyDescent="0.25">
      <c r="A35" s="16"/>
      <c r="C35"/>
      <c r="D35"/>
      <c r="E35"/>
      <c r="F35"/>
      <c r="G35"/>
      <c r="H35"/>
      <c r="I35"/>
      <c r="J35"/>
      <c r="K35"/>
      <c r="L35"/>
    </row>
    <row r="36" spans="1:23" ht="15" x14ac:dyDescent="0.25">
      <c r="A36" s="16"/>
      <c r="C36"/>
      <c r="D36"/>
      <c r="E36"/>
      <c r="F36"/>
      <c r="G36"/>
      <c r="H36"/>
      <c r="I36"/>
      <c r="J36"/>
      <c r="K36"/>
      <c r="L36"/>
    </row>
    <row r="37" spans="1:23" ht="15" x14ac:dyDescent="0.25">
      <c r="A37" s="16"/>
      <c r="C37"/>
      <c r="D37"/>
      <c r="E37"/>
      <c r="F37"/>
      <c r="G37"/>
      <c r="H37"/>
      <c r="I37"/>
      <c r="J37"/>
      <c r="K37"/>
      <c r="L37" s="108">
        <f>IFERROR(Table_UM!$M$20,"")</f>
        <v>0</v>
      </c>
      <c r="M37" s="108"/>
    </row>
    <row r="38" spans="1:23" ht="15" x14ac:dyDescent="0.25">
      <c r="A38" s="16"/>
      <c r="C38"/>
      <c r="D38"/>
      <c r="E38"/>
      <c r="F38"/>
      <c r="G38"/>
      <c r="H38"/>
      <c r="I38"/>
      <c r="J38"/>
      <c r="K38"/>
      <c r="L38" s="108"/>
      <c r="M38" s="108"/>
    </row>
    <row r="39" spans="1:23" ht="15" x14ac:dyDescent="0.25">
      <c r="A39" s="16"/>
      <c r="C39"/>
      <c r="D39"/>
      <c r="E39"/>
      <c r="F39"/>
      <c r="G39"/>
      <c r="H39"/>
      <c r="I39"/>
      <c r="J39"/>
      <c r="K39"/>
      <c r="L39" s="108"/>
      <c r="M39" s="108"/>
    </row>
    <row r="40" spans="1:23" ht="6.75" customHeight="1" x14ac:dyDescent="0.25">
      <c r="A40" s="16"/>
      <c r="C40"/>
      <c r="D40"/>
      <c r="E40"/>
      <c r="F40"/>
      <c r="G40"/>
      <c r="H40"/>
      <c r="I40"/>
      <c r="J40"/>
      <c r="K40"/>
      <c r="L40" s="111"/>
      <c r="M40" s="111"/>
    </row>
    <row r="41" spans="1:23" ht="20.25" customHeight="1" x14ac:dyDescent="0.25">
      <c r="A41" s="16"/>
      <c r="C41"/>
      <c r="D41"/>
      <c r="E41"/>
      <c r="F41"/>
      <c r="G41"/>
      <c r="H41"/>
      <c r="I41"/>
      <c r="J41" s="132"/>
      <c r="K41" s="132"/>
      <c r="L41" s="132"/>
      <c r="M41" s="132"/>
      <c r="N41" s="132"/>
      <c r="O41" s="132"/>
      <c r="P41" s="136" t="s">
        <v>214</v>
      </c>
      <c r="Q41" s="137"/>
      <c r="R41" s="137"/>
      <c r="S41" s="137"/>
    </row>
    <row r="42" spans="1:23" ht="15.75" thickBot="1" x14ac:dyDescent="0.3">
      <c r="A42" s="16"/>
      <c r="B42" s="37"/>
      <c r="C42" s="37"/>
      <c r="D42" s="37"/>
      <c r="E42" s="37"/>
      <c r="F42" s="37"/>
      <c r="G42" s="37"/>
      <c r="H42" s="37"/>
      <c r="I42" s="37"/>
      <c r="J42" s="37"/>
      <c r="K42" s="37"/>
      <c r="L42" s="63"/>
      <c r="M42" s="63"/>
      <c r="N42" s="37"/>
      <c r="O42" s="37"/>
      <c r="P42" s="37"/>
      <c r="Q42" s="37"/>
      <c r="R42" s="37"/>
      <c r="S42" s="37"/>
      <c r="T42" s="37"/>
      <c r="U42" s="37"/>
      <c r="V42" s="37"/>
      <c r="W42" s="37"/>
    </row>
    <row r="43" spans="1:23" ht="15.75" thickTop="1" x14ac:dyDescent="0.25">
      <c r="A43" s="16"/>
      <c r="C43"/>
      <c r="D43"/>
      <c r="E43"/>
      <c r="F43"/>
      <c r="G43"/>
      <c r="H43"/>
      <c r="I43"/>
      <c r="J43"/>
      <c r="K43"/>
      <c r="L43"/>
    </row>
    <row r="44" spans="1:23" ht="15" x14ac:dyDescent="0.25">
      <c r="A44" s="16"/>
      <c r="C44"/>
      <c r="D44"/>
      <c r="E44"/>
      <c r="F44"/>
      <c r="G44"/>
      <c r="H44"/>
      <c r="I44"/>
      <c r="J44"/>
      <c r="K44"/>
      <c r="L44"/>
    </row>
    <row r="45" spans="1:23" ht="15" x14ac:dyDescent="0.25">
      <c r="A45" s="16"/>
      <c r="C45"/>
      <c r="D45"/>
      <c r="E45"/>
      <c r="F45"/>
      <c r="G45"/>
      <c r="H45"/>
      <c r="I45"/>
      <c r="J45"/>
      <c r="K45"/>
      <c r="L45"/>
    </row>
    <row r="46" spans="1:23" ht="15" x14ac:dyDescent="0.25">
      <c r="A46" s="16"/>
      <c r="C46"/>
      <c r="D46"/>
      <c r="E46"/>
      <c r="F46"/>
      <c r="G46"/>
      <c r="H46"/>
      <c r="I46"/>
      <c r="J46"/>
      <c r="K46"/>
      <c r="L46"/>
    </row>
    <row r="47" spans="1:23" ht="15" x14ac:dyDescent="0.25">
      <c r="A47" s="16"/>
      <c r="C47"/>
      <c r="D47"/>
      <c r="E47"/>
      <c r="F47"/>
      <c r="G47"/>
      <c r="H47"/>
      <c r="I47"/>
      <c r="J47"/>
      <c r="K47"/>
      <c r="L47"/>
    </row>
    <row r="48" spans="1:23" ht="30" x14ac:dyDescent="0.25">
      <c r="A48" s="16"/>
      <c r="C48" s="18" t="s">
        <v>73</v>
      </c>
      <c r="D48" s="19" t="s">
        <v>204</v>
      </c>
      <c r="E48" s="19" t="s">
        <v>205</v>
      </c>
      <c r="F48" s="19" t="s">
        <v>2</v>
      </c>
      <c r="G48" s="19" t="s">
        <v>34</v>
      </c>
      <c r="H48" s="19" t="s">
        <v>185</v>
      </c>
      <c r="I48" s="19" t="s">
        <v>187</v>
      </c>
      <c r="J48" s="19" t="s">
        <v>80</v>
      </c>
      <c r="K48"/>
      <c r="L48"/>
      <c r="V48" s="20"/>
      <c r="W48" s="20"/>
    </row>
    <row r="49" spans="1:23" ht="15" x14ac:dyDescent="0.25">
      <c r="A49" s="16"/>
      <c r="C49" s="17" t="s">
        <v>81</v>
      </c>
      <c r="D49" s="58">
        <f>IF(Table_UM!J24="","",Table_UM!J24)</f>
        <v>0</v>
      </c>
      <c r="E49" s="58">
        <f>Table_UM!O24</f>
        <v>0</v>
      </c>
      <c r="F49" s="58">
        <f>Table_UM!U24</f>
        <v>0</v>
      </c>
      <c r="G49" s="58">
        <f>Table_UM!V24</f>
        <v>0</v>
      </c>
      <c r="H49" s="58">
        <f>Table_UM!W24</f>
        <v>0</v>
      </c>
      <c r="I49" s="58" t="str">
        <f>IF(Table_UM!AD24="","",Table_UM!AD24)</f>
        <v/>
      </c>
      <c r="J49" s="58">
        <f>IF(Table_UM!AE24="","",Table_UM!AE24)</f>
        <v>0</v>
      </c>
      <c r="K49"/>
      <c r="L49"/>
      <c r="V49" s="20"/>
      <c r="W49" s="20"/>
    </row>
    <row r="50" spans="1:23" ht="15" x14ac:dyDescent="0.25">
      <c r="A50" s="16"/>
      <c r="C50" s="17" t="s">
        <v>82</v>
      </c>
      <c r="D50" s="58">
        <f>IF(Table_UM!J25="","",Table_UM!J25)</f>
        <v>0</v>
      </c>
      <c r="E50" s="58">
        <f>Table_UM!O25</f>
        <v>0</v>
      </c>
      <c r="F50" s="58">
        <f>Table_UM!U25</f>
        <v>0</v>
      </c>
      <c r="G50" s="58">
        <f>Table_UM!V25</f>
        <v>0</v>
      </c>
      <c r="H50" s="58">
        <f>Table_UM!W25</f>
        <v>0</v>
      </c>
      <c r="I50" s="58" t="str">
        <f>IF(Table_UM!AD25="","",Table_UM!AD25)</f>
        <v/>
      </c>
      <c r="J50" s="58">
        <f>IF(Table_UM!AE25="","",Table_UM!AE25)</f>
        <v>0</v>
      </c>
      <c r="K50"/>
      <c r="L50"/>
      <c r="V50" s="20"/>
      <c r="W50" s="20"/>
    </row>
    <row r="51" spans="1:23" ht="15" x14ac:dyDescent="0.25">
      <c r="A51" s="16"/>
      <c r="C51" s="17" t="s">
        <v>83</v>
      </c>
      <c r="D51" s="58">
        <f>IF(Table_UM!J26="","",Table_UM!J26)</f>
        <v>0</v>
      </c>
      <c r="E51" s="58">
        <f>Table_UM!O26</f>
        <v>0</v>
      </c>
      <c r="F51" s="58">
        <f>Table_UM!U26</f>
        <v>0</v>
      </c>
      <c r="G51" s="58">
        <f>Table_UM!V26</f>
        <v>0</v>
      </c>
      <c r="H51" s="58">
        <f>Table_UM!W26</f>
        <v>0</v>
      </c>
      <c r="I51" s="58">
        <f>IF(Table_UM!AD26="","",Table_UM!AD26)</f>
        <v>0</v>
      </c>
      <c r="J51" s="58">
        <f>IF(Table_UM!AE26="","",Table_UM!AE26)</f>
        <v>0</v>
      </c>
      <c r="K51"/>
      <c r="L51"/>
      <c r="V51" s="20"/>
      <c r="W51" s="20"/>
    </row>
    <row r="52" spans="1:23" ht="15" x14ac:dyDescent="0.25">
      <c r="A52" s="16"/>
      <c r="C52" s="17" t="s">
        <v>84</v>
      </c>
      <c r="D52" s="58">
        <f>IF(Table_UM!J27="","",Table_UM!J27)</f>
        <v>0</v>
      </c>
      <c r="E52" s="58">
        <f>Table_UM!O27</f>
        <v>0</v>
      </c>
      <c r="F52" s="58">
        <f>Table_UM!U27</f>
        <v>0</v>
      </c>
      <c r="G52" s="58">
        <f>Table_UM!V27</f>
        <v>0</v>
      </c>
      <c r="H52" s="58">
        <f>Table_UM!W27</f>
        <v>0</v>
      </c>
      <c r="I52" s="58" t="str">
        <f>IF(Table_UM!AD27="","",Table_UM!AD27)</f>
        <v/>
      </c>
      <c r="J52" s="58">
        <f>IF(Table_UM!AE27="","",Table_UM!AE27)</f>
        <v>0</v>
      </c>
      <c r="K52"/>
      <c r="L52"/>
      <c r="V52" s="20"/>
      <c r="W52" s="20"/>
    </row>
    <row r="53" spans="1:23" ht="15" x14ac:dyDescent="0.25">
      <c r="A53" s="16"/>
      <c r="C53" s="17" t="s">
        <v>85</v>
      </c>
      <c r="D53" s="58">
        <f>IF(Table_UM!J28="","",Table_UM!J28)</f>
        <v>0</v>
      </c>
      <c r="E53" s="58">
        <f>Table_UM!O28</f>
        <v>0</v>
      </c>
      <c r="F53" s="58">
        <f>Table_UM!U28</f>
        <v>0</v>
      </c>
      <c r="G53" s="58">
        <f>Table_UM!V28</f>
        <v>0</v>
      </c>
      <c r="H53" s="58">
        <f>Table_UM!W28</f>
        <v>0</v>
      </c>
      <c r="I53" s="58" t="str">
        <f>IF(Table_UM!AD28="","",Table_UM!AD28)</f>
        <v/>
      </c>
      <c r="J53" s="58">
        <f>IF(Table_UM!AE28="","",Table_UM!AE28)</f>
        <v>0</v>
      </c>
      <c r="K53"/>
      <c r="L53"/>
      <c r="V53" s="20"/>
      <c r="W53" s="20"/>
    </row>
    <row r="54" spans="1:23" ht="15" x14ac:dyDescent="0.25">
      <c r="A54" s="16"/>
      <c r="C54" s="17" t="s">
        <v>86</v>
      </c>
      <c r="D54" s="58">
        <f>IF(Table_UM!J29="","",Table_UM!J29)</f>
        <v>0</v>
      </c>
      <c r="E54" s="58">
        <f>Table_UM!O29</f>
        <v>0</v>
      </c>
      <c r="F54" s="58">
        <f>Table_UM!U29</f>
        <v>0</v>
      </c>
      <c r="G54" s="58">
        <f>Table_UM!V29</f>
        <v>0</v>
      </c>
      <c r="H54" s="58">
        <f>Table_UM!W29</f>
        <v>0</v>
      </c>
      <c r="I54" s="58">
        <f>IF(Table_UM!AD29="","",Table_UM!AD29)</f>
        <v>0</v>
      </c>
      <c r="J54" s="58">
        <f>IF(Table_UM!AE29="","",Table_UM!AE29)</f>
        <v>0</v>
      </c>
      <c r="K54"/>
      <c r="L54"/>
      <c r="V54" s="20"/>
      <c r="W54" s="20"/>
    </row>
    <row r="55" spans="1:23" ht="15" x14ac:dyDescent="0.25">
      <c r="A55" s="16"/>
      <c r="C55" s="17" t="s">
        <v>87</v>
      </c>
      <c r="D55" s="58">
        <f>IF(Table_UM!J30="","",Table_UM!J30)</f>
        <v>0</v>
      </c>
      <c r="E55" s="58">
        <f>Table_UM!O30</f>
        <v>0</v>
      </c>
      <c r="F55" s="58">
        <f>Table_UM!U30</f>
        <v>0</v>
      </c>
      <c r="G55" s="58">
        <f>Table_UM!V30</f>
        <v>0</v>
      </c>
      <c r="H55" s="58">
        <f>Table_UM!W30</f>
        <v>0</v>
      </c>
      <c r="I55" s="58" t="str">
        <f>IF(Table_UM!AD30="","",Table_UM!AD30)</f>
        <v/>
      </c>
      <c r="J55" s="58">
        <f>IF(Table_UM!AE30="","",Table_UM!AE30)</f>
        <v>0</v>
      </c>
      <c r="K55"/>
      <c r="L55"/>
      <c r="V55" s="20"/>
      <c r="W55" s="20"/>
    </row>
    <row r="56" spans="1:23" ht="15" x14ac:dyDescent="0.25">
      <c r="A56" s="16"/>
      <c r="C56" s="17" t="s">
        <v>88</v>
      </c>
      <c r="D56" s="58">
        <f>IF(Table_UM!J31="","",Table_UM!J31)</f>
        <v>0</v>
      </c>
      <c r="E56" s="58">
        <f>Table_UM!O31</f>
        <v>0</v>
      </c>
      <c r="F56" s="58">
        <f>Table_UM!U31</f>
        <v>0</v>
      </c>
      <c r="G56" s="58">
        <f>Table_UM!V31</f>
        <v>0</v>
      </c>
      <c r="H56" s="58">
        <f>Table_UM!W31</f>
        <v>0</v>
      </c>
      <c r="I56" s="58" t="str">
        <f>IF(Table_UM!AD31="","",Table_UM!AD31)</f>
        <v/>
      </c>
      <c r="J56" s="58">
        <f>IF(Table_UM!AE31="","",Table_UM!AE31)</f>
        <v>0</v>
      </c>
      <c r="K56"/>
      <c r="L56"/>
      <c r="V56" s="20"/>
      <c r="W56" s="20"/>
    </row>
    <row r="57" spans="1:23" ht="15" x14ac:dyDescent="0.25">
      <c r="A57" s="16"/>
      <c r="C57" s="17" t="s">
        <v>89</v>
      </c>
      <c r="D57" s="58">
        <f>IF(Table_UM!J32="","",Table_UM!J32)</f>
        <v>0</v>
      </c>
      <c r="E57" s="58">
        <f>Table_UM!O32</f>
        <v>0</v>
      </c>
      <c r="F57" s="58">
        <f>Table_UM!U32</f>
        <v>0</v>
      </c>
      <c r="G57" s="58">
        <f>Table_UM!V32</f>
        <v>0</v>
      </c>
      <c r="H57" s="58">
        <f>Table_UM!W32</f>
        <v>0</v>
      </c>
      <c r="I57" s="58">
        <f>IF(Table_UM!AD32="","",Table_UM!AD32)</f>
        <v>0</v>
      </c>
      <c r="J57" s="58">
        <f>IF(Table_UM!AE32="","",Table_UM!AE32)</f>
        <v>0</v>
      </c>
      <c r="K57"/>
      <c r="L57"/>
      <c r="V57" s="20"/>
      <c r="W57" s="20"/>
    </row>
    <row r="58" spans="1:23" ht="15" x14ac:dyDescent="0.25">
      <c r="A58" s="16"/>
      <c r="C58" s="17" t="s">
        <v>90</v>
      </c>
      <c r="D58" s="58">
        <f>IF(Table_UM!J33="","",Table_UM!J33)</f>
        <v>0</v>
      </c>
      <c r="E58" s="58">
        <f>Table_UM!O33</f>
        <v>0</v>
      </c>
      <c r="F58" s="58">
        <f>Table_UM!U33</f>
        <v>0</v>
      </c>
      <c r="G58" s="58">
        <f>Table_UM!V33</f>
        <v>0</v>
      </c>
      <c r="H58" s="58">
        <f>Table_UM!W33</f>
        <v>0</v>
      </c>
      <c r="I58" s="58" t="str">
        <f>IF(Table_UM!AD33="","",Table_UM!AD33)</f>
        <v/>
      </c>
      <c r="J58" s="58">
        <f>IF(Table_UM!AE33="","",Table_UM!AE33)</f>
        <v>0</v>
      </c>
      <c r="K58"/>
      <c r="L58"/>
      <c r="V58" s="20"/>
      <c r="W58" s="20"/>
    </row>
    <row r="59" spans="1:23" ht="15" x14ac:dyDescent="0.25">
      <c r="A59" s="16"/>
      <c r="C59" s="17" t="s">
        <v>91</v>
      </c>
      <c r="D59" s="58">
        <f>IF(Table_UM!J34="","",Table_UM!J34)</f>
        <v>0</v>
      </c>
      <c r="E59" s="58">
        <f>Table_UM!O34</f>
        <v>0</v>
      </c>
      <c r="F59" s="58">
        <f>Table_UM!U34</f>
        <v>0</v>
      </c>
      <c r="G59" s="58">
        <f>Table_UM!V34</f>
        <v>0</v>
      </c>
      <c r="H59" s="58">
        <f>Table_UM!W34</f>
        <v>0</v>
      </c>
      <c r="I59" s="58" t="str">
        <f>IF(Table_UM!AD34="","",Table_UM!AD34)</f>
        <v/>
      </c>
      <c r="J59" s="58">
        <f>IF(Table_UM!AE34="","",Table_UM!AE34)</f>
        <v>0</v>
      </c>
      <c r="K59"/>
      <c r="L59"/>
      <c r="V59" s="20"/>
      <c r="W59" s="20"/>
    </row>
    <row r="60" spans="1:23" ht="15" x14ac:dyDescent="0.25">
      <c r="A60" s="16"/>
      <c r="C60" s="17" t="s">
        <v>92</v>
      </c>
      <c r="D60" s="58">
        <f>IF(Table_UM!J35="","",Table_UM!J35)</f>
        <v>0</v>
      </c>
      <c r="E60" s="58">
        <f>Table_UM!O35</f>
        <v>0</v>
      </c>
      <c r="F60" s="58">
        <f>Table_UM!U35</f>
        <v>0</v>
      </c>
      <c r="G60" s="58">
        <f>Table_UM!V35</f>
        <v>0</v>
      </c>
      <c r="H60" s="58">
        <f>Table_UM!W35</f>
        <v>0</v>
      </c>
      <c r="I60" s="58">
        <f>IF(Table_UM!AD35="","",Table_UM!AD35)</f>
        <v>0</v>
      </c>
      <c r="J60" s="58">
        <f>IF(Table_UM!AE35="","",Table_UM!AE35)</f>
        <v>0</v>
      </c>
      <c r="K60"/>
      <c r="L60"/>
      <c r="V60" s="20"/>
      <c r="W60" s="20"/>
    </row>
    <row r="61" spans="1:23" ht="15" x14ac:dyDescent="0.25">
      <c r="A61" s="16"/>
      <c r="C61" s="17" t="s">
        <v>93</v>
      </c>
      <c r="D61" s="58" t="str">
        <f>IF(Table_UM!J36="","",Table_UM!J36)</f>
        <v/>
      </c>
      <c r="E61" s="58">
        <f>Table_UM!O36</f>
        <v>0</v>
      </c>
      <c r="F61" s="58">
        <f>Table_UM!U36</f>
        <v>0</v>
      </c>
      <c r="G61" s="58">
        <f>Table_UM!V36</f>
        <v>0</v>
      </c>
      <c r="H61" s="58">
        <f>Table_UM!W36</f>
        <v>0</v>
      </c>
      <c r="I61" s="58" t="str">
        <f>IF(Table_UM!AD36="","",Table_UM!AD36)</f>
        <v/>
      </c>
      <c r="J61" s="58">
        <f>IF(Table_UM!AE36="","",Table_UM!AE36)</f>
        <v>0</v>
      </c>
      <c r="K61"/>
      <c r="L61"/>
      <c r="V61" s="20"/>
      <c r="W61" s="20"/>
    </row>
    <row r="62" spans="1:23" ht="15" x14ac:dyDescent="0.25">
      <c r="A62" s="16"/>
      <c r="C62" s="17" t="s">
        <v>94</v>
      </c>
      <c r="D62" s="58" t="str">
        <f>IF(Table_UM!J37="","",Table_UM!J37)</f>
        <v/>
      </c>
      <c r="E62" s="58">
        <f>Table_UM!O37</f>
        <v>0</v>
      </c>
      <c r="F62" s="58">
        <f>Table_UM!U37</f>
        <v>0</v>
      </c>
      <c r="G62" s="58">
        <f>Table_UM!V37</f>
        <v>0</v>
      </c>
      <c r="H62" s="58">
        <f>Table_UM!W37</f>
        <v>0</v>
      </c>
      <c r="I62" s="58" t="str">
        <f>IF(Table_UM!AD37="","",Table_UM!AD37)</f>
        <v/>
      </c>
      <c r="J62" s="58">
        <f>IF(Table_UM!AE37="","",Table_UM!AE37)</f>
        <v>0</v>
      </c>
      <c r="K62"/>
      <c r="L62"/>
      <c r="V62" s="20"/>
      <c r="W62" s="20"/>
    </row>
    <row r="63" spans="1:23" ht="15" x14ac:dyDescent="0.25">
      <c r="A63" s="16"/>
      <c r="C63" s="17" t="s">
        <v>95</v>
      </c>
      <c r="D63" s="58" t="str">
        <f>IF(Table_UM!J38="","",Table_UM!J38)</f>
        <v/>
      </c>
      <c r="E63" s="58">
        <f>Table_UM!O38</f>
        <v>0</v>
      </c>
      <c r="F63" s="58">
        <f>Table_UM!U38</f>
        <v>0</v>
      </c>
      <c r="G63" s="58">
        <f>Table_UM!V38</f>
        <v>0</v>
      </c>
      <c r="H63" s="58">
        <f>Table_UM!W38</f>
        <v>0</v>
      </c>
      <c r="I63" s="58">
        <f>IF(Table_UM!AD38="","",Table_UM!AD38)</f>
        <v>0</v>
      </c>
      <c r="J63" s="58">
        <f>IF(Table_UM!AE38="","",Table_UM!AE38)</f>
        <v>0</v>
      </c>
      <c r="K63"/>
      <c r="L63"/>
      <c r="V63" s="20"/>
      <c r="W63" s="20"/>
    </row>
    <row r="64" spans="1:23" ht="15" x14ac:dyDescent="0.25">
      <c r="A64" s="16"/>
      <c r="C64" s="17" t="s">
        <v>96</v>
      </c>
      <c r="D64" s="58" t="str">
        <f>IF(Table_UM!J39="","",Table_UM!J39)</f>
        <v/>
      </c>
      <c r="E64" s="58">
        <f>Table_UM!O39</f>
        <v>0</v>
      </c>
      <c r="F64" s="58">
        <f>Table_UM!U39</f>
        <v>0</v>
      </c>
      <c r="G64" s="58">
        <f>Table_UM!V39</f>
        <v>0</v>
      </c>
      <c r="H64" s="58">
        <f>Table_UM!W39</f>
        <v>0</v>
      </c>
      <c r="I64" s="58" t="str">
        <f>IF(Table_UM!AD39="","",Table_UM!AD39)</f>
        <v/>
      </c>
      <c r="J64" s="58">
        <f>IF(Table_UM!AE39="","",Table_UM!AE39)</f>
        <v>0</v>
      </c>
      <c r="K64"/>
      <c r="L64"/>
      <c r="V64" s="20"/>
      <c r="W64" s="20"/>
    </row>
    <row r="65" spans="1:23" ht="15" x14ac:dyDescent="0.25">
      <c r="A65" s="16"/>
      <c r="B65" s="20"/>
      <c r="C65" s="17" t="s">
        <v>97</v>
      </c>
      <c r="D65" s="58" t="str">
        <f>IF(Table_UM!J40="","",Table_UM!J40)</f>
        <v/>
      </c>
      <c r="E65" s="58">
        <f>Table_UM!O40</f>
        <v>0</v>
      </c>
      <c r="F65" s="58">
        <f>Table_UM!U40</f>
        <v>0</v>
      </c>
      <c r="G65" s="58">
        <f>Table_UM!V40</f>
        <v>0</v>
      </c>
      <c r="H65" s="58">
        <f>Table_UM!W40</f>
        <v>0</v>
      </c>
      <c r="I65" s="58" t="str">
        <f>IF(Table_UM!AD40="","",Table_UM!AD40)</f>
        <v/>
      </c>
      <c r="J65" s="58">
        <f>IF(Table_UM!AE40="","",Table_UM!AE40)</f>
        <v>0</v>
      </c>
      <c r="K65" s="20"/>
      <c r="L65" s="20"/>
      <c r="M65" s="20"/>
      <c r="N65" s="20"/>
      <c r="O65" s="20"/>
      <c r="P65" s="20"/>
      <c r="Q65" s="20"/>
      <c r="R65" s="20"/>
      <c r="S65" s="20"/>
      <c r="T65" s="20"/>
      <c r="U65" s="20"/>
      <c r="V65" s="20"/>
      <c r="W65" s="20"/>
    </row>
    <row r="66" spans="1:23" ht="15" x14ac:dyDescent="0.25">
      <c r="A66" s="16"/>
      <c r="C66" s="17" t="s">
        <v>98</v>
      </c>
      <c r="D66" s="58" t="str">
        <f>IF(Table_UM!J41="","",Table_UM!J41)</f>
        <v/>
      </c>
      <c r="E66" s="58">
        <f>Table_UM!O41</f>
        <v>0</v>
      </c>
      <c r="F66" s="58">
        <f>Table_UM!U41</f>
        <v>0</v>
      </c>
      <c r="G66" s="58">
        <f>Table_UM!V41</f>
        <v>0</v>
      </c>
      <c r="H66" s="58">
        <f>Table_UM!W41</f>
        <v>0</v>
      </c>
      <c r="I66" s="58">
        <f>IF(Table_UM!AD41="","",Table_UM!AD41)</f>
        <v>0</v>
      </c>
      <c r="J66" s="58">
        <f>IF(Table_UM!AE41="","",Table_UM!AE41)</f>
        <v>0</v>
      </c>
      <c r="K66"/>
      <c r="L66"/>
      <c r="V66" s="20"/>
      <c r="W66" s="20"/>
    </row>
    <row r="67" spans="1:23" ht="15" x14ac:dyDescent="0.25">
      <c r="A67" s="16"/>
      <c r="C67" s="17" t="s">
        <v>99</v>
      </c>
      <c r="D67" s="58" t="str">
        <f>IF(Table_UM!J42="","",Table_UM!J42)</f>
        <v/>
      </c>
      <c r="E67" s="58">
        <f>Table_UM!O42</f>
        <v>0</v>
      </c>
      <c r="F67" s="58">
        <f>Table_UM!U42</f>
        <v>0</v>
      </c>
      <c r="G67" s="58">
        <f>Table_UM!V42</f>
        <v>0</v>
      </c>
      <c r="H67" s="58">
        <f>Table_UM!W42</f>
        <v>0</v>
      </c>
      <c r="I67" s="58" t="str">
        <f>IF(Table_UM!AD42="","",Table_UM!AD42)</f>
        <v/>
      </c>
      <c r="J67" s="58">
        <f>IF(Table_UM!AE42="","",Table_UM!AE42)</f>
        <v>0</v>
      </c>
      <c r="K67"/>
      <c r="L67"/>
      <c r="V67" s="20"/>
      <c r="W67" s="20"/>
    </row>
    <row r="68" spans="1:23" ht="15" x14ac:dyDescent="0.25">
      <c r="A68" s="16"/>
      <c r="C68" s="17" t="s">
        <v>100</v>
      </c>
      <c r="D68" s="58" t="str">
        <f>IF(Table_UM!J43="","",Table_UM!J43)</f>
        <v/>
      </c>
      <c r="E68" s="58">
        <f>Table_UM!O43</f>
        <v>0</v>
      </c>
      <c r="F68" s="58">
        <f>Table_UM!U43</f>
        <v>0</v>
      </c>
      <c r="G68" s="58">
        <f>Table_UM!V43</f>
        <v>0</v>
      </c>
      <c r="H68" s="58">
        <f>Table_UM!W43</f>
        <v>0</v>
      </c>
      <c r="I68" s="58" t="str">
        <f>IF(Table_UM!AD43="","",Table_UM!AD43)</f>
        <v/>
      </c>
      <c r="J68" s="58">
        <f>IF(Table_UM!AE43="","",Table_UM!AE43)</f>
        <v>0</v>
      </c>
      <c r="K68"/>
      <c r="L68"/>
      <c r="V68" s="20"/>
      <c r="W68" s="20"/>
    </row>
    <row r="69" spans="1:23" ht="15" x14ac:dyDescent="0.25">
      <c r="A69" s="16"/>
      <c r="C69" s="17" t="s">
        <v>101</v>
      </c>
      <c r="D69" s="58" t="str">
        <f>IF(Table_UM!J44="","",Table_UM!J44)</f>
        <v/>
      </c>
      <c r="E69" s="58">
        <f>Table_UM!O44</f>
        <v>0</v>
      </c>
      <c r="F69" s="58">
        <f>Table_UM!U44</f>
        <v>0</v>
      </c>
      <c r="G69" s="58">
        <f>Table_UM!V44</f>
        <v>0</v>
      </c>
      <c r="H69" s="58">
        <f>Table_UM!W44</f>
        <v>0</v>
      </c>
      <c r="I69" s="58">
        <f>IF(Table_UM!AD44="","",Table_UM!AD44)</f>
        <v>0</v>
      </c>
      <c r="J69" s="58">
        <f>IF(Table_UM!AE44="","",Table_UM!AE44)</f>
        <v>0</v>
      </c>
      <c r="K69"/>
      <c r="L69"/>
      <c r="V69" s="20"/>
      <c r="W69" s="20"/>
    </row>
    <row r="70" spans="1:23" ht="15" x14ac:dyDescent="0.25">
      <c r="A70" s="16"/>
      <c r="C70" s="17" t="s">
        <v>102</v>
      </c>
      <c r="D70" s="58" t="str">
        <f>IF(Table_UM!J45="","",Table_UM!J45)</f>
        <v/>
      </c>
      <c r="E70" s="58">
        <f>Table_UM!O45</f>
        <v>0</v>
      </c>
      <c r="F70" s="58">
        <f>Table_UM!U45</f>
        <v>0</v>
      </c>
      <c r="G70" s="58">
        <f>Table_UM!V45</f>
        <v>0</v>
      </c>
      <c r="H70" s="58">
        <f>Table_UM!W45</f>
        <v>0</v>
      </c>
      <c r="I70" s="58" t="str">
        <f>IF(Table_UM!AD45="","",Table_UM!AD45)</f>
        <v/>
      </c>
      <c r="J70" s="58">
        <f>IF(Table_UM!AE45="","",Table_UM!AE45)</f>
        <v>0</v>
      </c>
      <c r="K70"/>
      <c r="L70"/>
      <c r="V70" s="20"/>
      <c r="W70" s="20"/>
    </row>
    <row r="71" spans="1:23" ht="15" x14ac:dyDescent="0.25">
      <c r="A71" s="16"/>
      <c r="C71" s="17" t="s">
        <v>103</v>
      </c>
      <c r="D71" s="58" t="str">
        <f>IF(Table_UM!J46="","",Table_UM!J46)</f>
        <v/>
      </c>
      <c r="E71" s="58">
        <f>Table_UM!O46</f>
        <v>0</v>
      </c>
      <c r="F71" s="58">
        <f>Table_UM!U46</f>
        <v>0</v>
      </c>
      <c r="G71" s="58">
        <f>Table_UM!V46</f>
        <v>0</v>
      </c>
      <c r="H71" s="58">
        <f>Table_UM!W46</f>
        <v>0</v>
      </c>
      <c r="I71" s="58" t="str">
        <f>IF(Table_UM!AD46="","",Table_UM!AD46)</f>
        <v/>
      </c>
      <c r="J71" s="58">
        <f>IF(Table_UM!AE46="","",Table_UM!AE46)</f>
        <v>0</v>
      </c>
      <c r="K71"/>
      <c r="L71"/>
      <c r="V71" s="20"/>
      <c r="W71" s="20"/>
    </row>
    <row r="72" spans="1:23" ht="15" x14ac:dyDescent="0.25">
      <c r="A72" s="16"/>
      <c r="C72" s="17" t="s">
        <v>104</v>
      </c>
      <c r="D72" s="58" t="str">
        <f>IF(Table_UM!J47="","",Table_UM!J47)</f>
        <v/>
      </c>
      <c r="E72" s="58">
        <f>Table_UM!O47</f>
        <v>0</v>
      </c>
      <c r="F72" s="58">
        <f>Table_UM!U47</f>
        <v>0</v>
      </c>
      <c r="G72" s="58">
        <f>Table_UM!V47</f>
        <v>0</v>
      </c>
      <c r="H72" s="58">
        <f>Table_UM!W47</f>
        <v>0</v>
      </c>
      <c r="I72" s="58">
        <f>IF(Table_UM!AD47="","",Table_UM!AD47)</f>
        <v>0</v>
      </c>
      <c r="J72" s="58">
        <f>IF(Table_UM!AE47="","",Table_UM!AE47)</f>
        <v>0</v>
      </c>
      <c r="K72"/>
      <c r="L72"/>
      <c r="V72" s="20"/>
      <c r="W72" s="20"/>
    </row>
    <row r="73" spans="1:23" ht="15" x14ac:dyDescent="0.25">
      <c r="A73" s="16"/>
      <c r="C73" s="17" t="s">
        <v>105</v>
      </c>
      <c r="D73" s="58" t="str">
        <f>IF(Table_UM!J48="","",Table_UM!J48)</f>
        <v/>
      </c>
      <c r="E73" s="58">
        <f>Table_UM!O48</f>
        <v>0</v>
      </c>
      <c r="F73" s="58">
        <f>Table_UM!U48</f>
        <v>0</v>
      </c>
      <c r="G73" s="58">
        <f>Table_UM!V48</f>
        <v>0</v>
      </c>
      <c r="H73" s="58">
        <f>Table_UM!W48</f>
        <v>0</v>
      </c>
      <c r="I73" s="58" t="str">
        <f>IF(Table_UM!AD48="","",Table_UM!AD48)</f>
        <v/>
      </c>
      <c r="J73" s="58">
        <f>IF(Table_UM!AE48="","",Table_UM!AE48)</f>
        <v>0</v>
      </c>
      <c r="K73"/>
      <c r="L73"/>
      <c r="V73" s="20"/>
      <c r="W73" s="20"/>
    </row>
    <row r="74" spans="1:23" ht="15" x14ac:dyDescent="0.25">
      <c r="A74" s="16"/>
      <c r="C74" s="17" t="s">
        <v>106</v>
      </c>
      <c r="D74" s="58" t="str">
        <f>IF(Table_UM!J49="","",Table_UM!J49)</f>
        <v/>
      </c>
      <c r="E74" s="58">
        <f>Table_UM!O49</f>
        <v>0</v>
      </c>
      <c r="F74" s="58">
        <f>Table_UM!U49</f>
        <v>0</v>
      </c>
      <c r="G74" s="58">
        <f>Table_UM!V49</f>
        <v>0</v>
      </c>
      <c r="H74" s="58">
        <f>Table_UM!W49</f>
        <v>0</v>
      </c>
      <c r="I74" s="58" t="str">
        <f>IF(Table_UM!AD49="","",Table_UM!AD49)</f>
        <v/>
      </c>
      <c r="J74" s="58">
        <f>IF(Table_UM!AE49="","",Table_UM!AE49)</f>
        <v>0</v>
      </c>
      <c r="K74"/>
      <c r="L74"/>
      <c r="V74" s="20"/>
      <c r="W74" s="20"/>
    </row>
    <row r="75" spans="1:23" ht="15" x14ac:dyDescent="0.25">
      <c r="A75" s="16"/>
      <c r="C75" s="17" t="s">
        <v>107</v>
      </c>
      <c r="D75" s="58" t="str">
        <f>IF(Table_UM!J50="","",Table_UM!J50)</f>
        <v/>
      </c>
      <c r="E75" s="58">
        <f>Table_UM!O50</f>
        <v>0</v>
      </c>
      <c r="F75" s="58">
        <f>Table_UM!U50</f>
        <v>0</v>
      </c>
      <c r="G75" s="58">
        <f>Table_UM!V50</f>
        <v>0</v>
      </c>
      <c r="H75" s="58">
        <f>Table_UM!W50</f>
        <v>0</v>
      </c>
      <c r="I75" s="58">
        <f>IF(Table_UM!AD50="","",Table_UM!AD50)</f>
        <v>0</v>
      </c>
      <c r="J75" s="58">
        <f>IF(Table_UM!AE50="","",Table_UM!AE50)</f>
        <v>0</v>
      </c>
      <c r="K75"/>
      <c r="L75"/>
      <c r="V75" s="20"/>
      <c r="W75" s="20"/>
    </row>
    <row r="76" spans="1:23" ht="15" x14ac:dyDescent="0.25">
      <c r="A76" s="16"/>
      <c r="C76" s="17" t="s">
        <v>108</v>
      </c>
      <c r="D76" s="58" t="str">
        <f>IF(Table_UM!J51="","",Table_UM!J51)</f>
        <v/>
      </c>
      <c r="E76" s="58">
        <f>Table_UM!O51</f>
        <v>0</v>
      </c>
      <c r="F76" s="58">
        <f>Table_UM!U51</f>
        <v>0</v>
      </c>
      <c r="G76" s="58">
        <f>Table_UM!V51</f>
        <v>0</v>
      </c>
      <c r="H76" s="58">
        <f>Table_UM!W51</f>
        <v>0</v>
      </c>
      <c r="I76" s="58" t="str">
        <f>IF(Table_UM!AD51="","",Table_UM!AD51)</f>
        <v/>
      </c>
      <c r="J76" s="58">
        <f>IF(Table_UM!AE51="","",Table_UM!AE51)</f>
        <v>0</v>
      </c>
      <c r="K76"/>
      <c r="L76"/>
      <c r="V76" s="20"/>
      <c r="W76" s="20"/>
    </row>
    <row r="77" spans="1:23" ht="15" x14ac:dyDescent="0.25">
      <c r="A77" s="16"/>
      <c r="C77" s="17" t="s">
        <v>109</v>
      </c>
      <c r="D77" s="58" t="str">
        <f>IF(Table_UM!J52="","",Table_UM!J52)</f>
        <v/>
      </c>
      <c r="E77" s="58">
        <f>Table_UM!O52</f>
        <v>0</v>
      </c>
      <c r="F77" s="58">
        <f>Table_UM!U52</f>
        <v>0</v>
      </c>
      <c r="G77" s="58">
        <f>Table_UM!V52</f>
        <v>0</v>
      </c>
      <c r="H77" s="58">
        <f>Table_UM!W52</f>
        <v>0</v>
      </c>
      <c r="I77" s="58" t="str">
        <f>IF(Table_UM!AD52="","",Table_UM!AD52)</f>
        <v/>
      </c>
      <c r="J77" s="58">
        <f>IF(Table_UM!AE52="","",Table_UM!AE52)</f>
        <v>0</v>
      </c>
      <c r="K77"/>
      <c r="L77"/>
      <c r="V77" s="20"/>
      <c r="W77" s="20"/>
    </row>
    <row r="78" spans="1:23" ht="15" x14ac:dyDescent="0.25">
      <c r="A78" s="16"/>
      <c r="C78" s="17" t="s">
        <v>110</v>
      </c>
      <c r="D78" s="58" t="str">
        <f>IF(Table_UM!J53="","",Table_UM!J53)</f>
        <v/>
      </c>
      <c r="E78" s="58">
        <f>Table_UM!O53</f>
        <v>0</v>
      </c>
      <c r="F78" s="58">
        <f>Table_UM!U53</f>
        <v>0</v>
      </c>
      <c r="G78" s="58">
        <f>Table_UM!V53</f>
        <v>0</v>
      </c>
      <c r="H78" s="58">
        <f>Table_UM!W53</f>
        <v>0</v>
      </c>
      <c r="I78" s="58">
        <f>IF(Table_UM!AD53="","",Table_UM!AD53)</f>
        <v>0</v>
      </c>
      <c r="J78" s="58">
        <f>IF(Table_UM!AE53="","",Table_UM!AE53)</f>
        <v>0</v>
      </c>
      <c r="K78"/>
      <c r="L78"/>
      <c r="V78" s="20"/>
      <c r="W78" s="20"/>
    </row>
    <row r="79" spans="1:23" ht="15" x14ac:dyDescent="0.25">
      <c r="A79" s="16"/>
      <c r="C79" s="17" t="s">
        <v>111</v>
      </c>
      <c r="D79" s="58" t="str">
        <f>IF(Table_UM!J54="","",Table_UM!J54)</f>
        <v/>
      </c>
      <c r="E79" s="58">
        <f>Table_UM!O54</f>
        <v>0</v>
      </c>
      <c r="F79" s="58">
        <f>Table_UM!U54</f>
        <v>0</v>
      </c>
      <c r="G79" s="58">
        <f>Table_UM!V54</f>
        <v>0</v>
      </c>
      <c r="H79" s="58">
        <f>Table_UM!W54</f>
        <v>0</v>
      </c>
      <c r="I79" s="58" t="str">
        <f>IF(Table_UM!AD54="","",Table_UM!AD54)</f>
        <v/>
      </c>
      <c r="J79" s="58">
        <f>IF(Table_UM!AE54="","",Table_UM!AE54)</f>
        <v>0</v>
      </c>
      <c r="K79"/>
      <c r="L79"/>
      <c r="V79" s="20"/>
      <c r="W79" s="20"/>
    </row>
    <row r="80" spans="1:23" ht="15" x14ac:dyDescent="0.25">
      <c r="A80" s="16"/>
      <c r="C80" s="17" t="s">
        <v>112</v>
      </c>
      <c r="D80" s="58" t="str">
        <f>IF(Table_UM!J55="","",Table_UM!J55)</f>
        <v/>
      </c>
      <c r="E80" s="58">
        <f>Table_UM!O55</f>
        <v>0</v>
      </c>
      <c r="F80" s="58">
        <f>Table_UM!U55</f>
        <v>0</v>
      </c>
      <c r="G80" s="58">
        <f>Table_UM!V55</f>
        <v>0</v>
      </c>
      <c r="H80" s="58">
        <f>Table_UM!W55</f>
        <v>0</v>
      </c>
      <c r="I80" s="58" t="str">
        <f>IF(Table_UM!AD55="","",Table_UM!AD55)</f>
        <v/>
      </c>
      <c r="J80" s="58">
        <f>IF(Table_UM!AE55="","",Table_UM!AE55)</f>
        <v>0</v>
      </c>
      <c r="K80"/>
      <c r="L80"/>
      <c r="V80" s="20"/>
      <c r="W80" s="20"/>
    </row>
    <row r="81" spans="1:23" ht="15" x14ac:dyDescent="0.25">
      <c r="A81" s="16"/>
      <c r="C81" s="17" t="s">
        <v>113</v>
      </c>
      <c r="D81" s="58" t="str">
        <f>IF(Table_UM!J56="","",Table_UM!J56)</f>
        <v/>
      </c>
      <c r="E81" s="58">
        <f>Table_UM!O56</f>
        <v>0</v>
      </c>
      <c r="F81" s="58">
        <f>Table_UM!U56</f>
        <v>0</v>
      </c>
      <c r="G81" s="58">
        <f>Table_UM!V56</f>
        <v>0</v>
      </c>
      <c r="H81" s="58">
        <f>Table_UM!W56</f>
        <v>0</v>
      </c>
      <c r="I81" s="58">
        <f>IF(Table_UM!AD56="","",Table_UM!AD56)</f>
        <v>0</v>
      </c>
      <c r="J81" s="58">
        <f>IF(Table_UM!AE56="","",Table_UM!AE56)</f>
        <v>0</v>
      </c>
      <c r="K81"/>
      <c r="L81"/>
      <c r="V81" s="20"/>
      <c r="W81" s="20"/>
    </row>
    <row r="82" spans="1:23" ht="15" x14ac:dyDescent="0.25">
      <c r="A82" s="16"/>
      <c r="C82" s="17" t="s">
        <v>114</v>
      </c>
      <c r="D82" s="58" t="str">
        <f>IF(Table_UM!J57="","",Table_UM!J57)</f>
        <v/>
      </c>
      <c r="E82" s="58">
        <f>Table_UM!O57</f>
        <v>0</v>
      </c>
      <c r="F82" s="58">
        <f>Table_UM!U57</f>
        <v>0</v>
      </c>
      <c r="G82" s="58">
        <f>Table_UM!V57</f>
        <v>0</v>
      </c>
      <c r="H82" s="58">
        <f>Table_UM!W57</f>
        <v>0</v>
      </c>
      <c r="I82" s="58" t="str">
        <f>IF(Table_UM!AD57="","",Table_UM!AD57)</f>
        <v/>
      </c>
      <c r="J82" s="58">
        <f>IF(Table_UM!AE57="","",Table_UM!AE57)</f>
        <v>0</v>
      </c>
      <c r="K82"/>
      <c r="L82"/>
      <c r="V82" s="20"/>
      <c r="W82" s="20"/>
    </row>
    <row r="83" spans="1:23" ht="15" x14ac:dyDescent="0.25">
      <c r="A83" s="16"/>
      <c r="C83" s="17" t="s">
        <v>115</v>
      </c>
      <c r="D83" s="58" t="str">
        <f>IF(Table_UM!J58="","",Table_UM!J58)</f>
        <v/>
      </c>
      <c r="E83" s="58">
        <f>Table_UM!O58</f>
        <v>0</v>
      </c>
      <c r="F83" s="58">
        <f>Table_UM!U58</f>
        <v>0</v>
      </c>
      <c r="G83" s="58">
        <f>Table_UM!V58</f>
        <v>0</v>
      </c>
      <c r="H83" s="58">
        <f>Table_UM!W58</f>
        <v>0</v>
      </c>
      <c r="I83" s="58" t="str">
        <f>IF(Table_UM!AD58="","",Table_UM!AD58)</f>
        <v/>
      </c>
      <c r="J83" s="58">
        <f>IF(Table_UM!AE58="","",Table_UM!AE58)</f>
        <v>0</v>
      </c>
      <c r="K83"/>
      <c r="L83"/>
      <c r="V83" s="20"/>
      <c r="W83" s="20"/>
    </row>
    <row r="84" spans="1:23" ht="15" x14ac:dyDescent="0.25">
      <c r="A84" s="16"/>
      <c r="C84" s="17" t="s">
        <v>116</v>
      </c>
      <c r="D84" s="58" t="str">
        <f>IF(Table_UM!J59="","",Table_UM!J59)</f>
        <v/>
      </c>
      <c r="E84" s="58">
        <f>Table_UM!O59</f>
        <v>0</v>
      </c>
      <c r="F84" s="58">
        <f>Table_UM!U59</f>
        <v>0</v>
      </c>
      <c r="G84" s="58">
        <f>Table_UM!V59</f>
        <v>0</v>
      </c>
      <c r="H84" s="58">
        <f>Table_UM!W59</f>
        <v>0</v>
      </c>
      <c r="I84" s="58">
        <f>IF(Table_UM!AD59="","",Table_UM!AD59)</f>
        <v>0</v>
      </c>
      <c r="J84" s="58">
        <f>IF(Table_UM!AE59="","",Table_UM!AE59)</f>
        <v>0</v>
      </c>
      <c r="K84"/>
      <c r="L84"/>
      <c r="V84" s="20"/>
      <c r="W84" s="20"/>
    </row>
    <row r="85" spans="1:23" ht="15" x14ac:dyDescent="0.25">
      <c r="A85" s="16"/>
      <c r="C85" s="21" t="s">
        <v>117</v>
      </c>
      <c r="D85" s="59">
        <f>SUM(D49:D84)</f>
        <v>0</v>
      </c>
      <c r="E85" s="59"/>
      <c r="F85" s="59">
        <f t="shared" ref="F85:J85" si="0">SUM(F49:F84)</f>
        <v>0</v>
      </c>
      <c r="G85" s="59">
        <f t="shared" si="0"/>
        <v>0</v>
      </c>
      <c r="H85" s="59">
        <f t="shared" si="0"/>
        <v>0</v>
      </c>
      <c r="I85" s="59">
        <f t="shared" si="0"/>
        <v>0</v>
      </c>
      <c r="J85" s="59">
        <f t="shared" si="0"/>
        <v>0</v>
      </c>
      <c r="K85"/>
      <c r="L85"/>
      <c r="V85" s="20"/>
      <c r="W85" s="20"/>
    </row>
    <row r="86" spans="1:23" ht="15" x14ac:dyDescent="0.25">
      <c r="A86" s="16"/>
    </row>
    <row r="87" spans="1:23" ht="15" x14ac:dyDescent="0.25">
      <c r="A87" s="16"/>
    </row>
    <row r="88" spans="1:23" ht="15" x14ac:dyDescent="0.25">
      <c r="A88" s="16"/>
    </row>
    <row r="89" spans="1:23" ht="15" customHeight="1" x14ac:dyDescent="0.25"/>
    <row r="90" spans="1:23" ht="15" customHeight="1" x14ac:dyDescent="0.25"/>
  </sheetData>
  <sheetProtection algorithmName="SHA-512" hashValue="1caDmS2I++wF1ul4awQtrkc5RYYd3fO1LD8G+jG11nR1ZMIB9TT3EdN6LQ21yIrY6qlJzyRPY+T5szF3B4E+XA==" saltValue="t+2Jr8NCiD3Uoj7nvQdLSA==" spinCount="100000" sheet="1" objects="1" scenarios="1"/>
  <mergeCells count="16">
    <mergeCell ref="E26:H26"/>
    <mergeCell ref="J41:O41"/>
    <mergeCell ref="P41:S41"/>
    <mergeCell ref="O9:T10"/>
    <mergeCell ref="M26:P26"/>
    <mergeCell ref="Q26:T26"/>
    <mergeCell ref="I26:L26"/>
    <mergeCell ref="U26:V26"/>
    <mergeCell ref="L37:M39"/>
    <mergeCell ref="K9:N10"/>
    <mergeCell ref="J30:K31"/>
    <mergeCell ref="O30:P31"/>
    <mergeCell ref="F25:G25"/>
    <mergeCell ref="J25:K25"/>
    <mergeCell ref="N25:O25"/>
    <mergeCell ref="R25:S25"/>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FE3952-C029-43BA-8B2F-6F70F95CBE26}">
          <x14:formula1>
            <xm:f>Table_UM!$B$39:$B$40</xm:f>
          </x14:formula1>
          <xm:sqref>J41:O41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AIA LIFE PLANNER</vt:lpstr>
      <vt:lpstr>UNIT MANAGER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Ventura, Jhonel-E</dc:creator>
  <cp:lastModifiedBy>Ventura, Jhonel-E</cp:lastModifiedBy>
  <dcterms:created xsi:type="dcterms:W3CDTF">2023-11-27T13:52:28Z</dcterms:created>
  <dcterms:modified xsi:type="dcterms:W3CDTF">2024-01-03T08:52:38Z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ac7489-8e74-4740-9640-de6a90bd2a80_Enabled">
    <vt:lpwstr>true</vt:lpwstr>
  </property>
  <property fmtid="{D5CDD505-2E9C-101B-9397-08002B2CF9AE}" pid="3" name="MSIP_Label_edac7489-8e74-4740-9640-de6a90bd2a80_SetDate">
    <vt:lpwstr>2023-11-27T13:52:35Z</vt:lpwstr>
  </property>
  <property fmtid="{D5CDD505-2E9C-101B-9397-08002B2CF9AE}" pid="4" name="MSIP_Label_edac7489-8e74-4740-9640-de6a90bd2a80_Method">
    <vt:lpwstr>Standard</vt:lpwstr>
  </property>
  <property fmtid="{D5CDD505-2E9C-101B-9397-08002B2CF9AE}" pid="5" name="MSIP_Label_edac7489-8e74-4740-9640-de6a90bd2a80_Name">
    <vt:lpwstr>edac7489-8e74-4740-9640-de6a90bd2a80</vt:lpwstr>
  </property>
  <property fmtid="{D5CDD505-2E9C-101B-9397-08002B2CF9AE}" pid="6" name="MSIP_Label_edac7489-8e74-4740-9640-de6a90bd2a80_SiteId">
    <vt:lpwstr>7f2c1900-9fd4-4b89-91d3-79a649996f0a</vt:lpwstr>
  </property>
  <property fmtid="{D5CDD505-2E9C-101B-9397-08002B2CF9AE}" pid="7" name="MSIP_Label_edac7489-8e74-4740-9640-de6a90bd2a80_ActionId">
    <vt:lpwstr>45c80372-25df-4e33-937a-8525d678caed</vt:lpwstr>
  </property>
  <property fmtid="{D5CDD505-2E9C-101B-9397-08002B2CF9AE}" pid="8" name="MSIP_Label_edac7489-8e74-4740-9640-de6a90bd2a80_ContentBits">
    <vt:lpwstr>2</vt:lpwstr>
  </property>
</Properties>
</file>